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4355" windowHeight="12345"/>
  </bookViews>
  <sheets>
    <sheet name="Land Management" sheetId="1" r:id="rId1"/>
    <sheet name="Cremer's" sheetId="2" r:id="rId2"/>
    <sheet name="Allotments" sheetId="3" r:id="rId3"/>
  </sheets>
  <externalReferences>
    <externalReference r:id="rId4"/>
  </externalReferences>
  <definedNames>
    <definedName name="_xlnm.Print_Area" localSheetId="2">Allotments!$A$1:$H$27</definedName>
    <definedName name="_xlnm.Print_Area" localSheetId="1">'Cremer''s'!$A$1:$I$37</definedName>
    <definedName name="_xlnm.Print_Area" localSheetId="0">'Land Management'!$A$1:$I$44</definedName>
  </definedNames>
  <calcPr calcId="125725"/>
</workbook>
</file>

<file path=xl/calcChain.xml><?xml version="1.0" encoding="utf-8"?>
<calcChain xmlns="http://schemas.openxmlformats.org/spreadsheetml/2006/main">
  <c r="I27" i="1"/>
  <c r="C28" i="3"/>
  <c r="G25"/>
  <c r="C29" s="1"/>
  <c r="C22"/>
  <c r="G17"/>
  <c r="C12"/>
  <c r="G9"/>
  <c r="K7"/>
  <c r="C6"/>
  <c r="I20" i="1" s="1"/>
  <c r="C4" i="3"/>
  <c r="C10" s="1"/>
  <c r="G37" i="2"/>
  <c r="F37"/>
  <c r="E37"/>
  <c r="J35"/>
  <c r="H35"/>
  <c r="G35"/>
  <c r="F35"/>
  <c r="E35"/>
  <c r="C35"/>
  <c r="M22"/>
  <c r="L22"/>
  <c r="D48" i="1"/>
  <c r="D47"/>
  <c r="D46"/>
  <c r="D45" s="1"/>
  <c r="D44"/>
  <c r="B30"/>
  <c r="F27"/>
  <c r="F23"/>
  <c r="I22"/>
  <c r="I21"/>
  <c r="B20"/>
  <c r="I19"/>
  <c r="I13"/>
  <c r="F13"/>
  <c r="I11"/>
  <c r="F9"/>
  <c r="F26" s="1"/>
  <c r="F28" s="1"/>
  <c r="F30" s="1"/>
  <c r="F3"/>
  <c r="C23" i="3" l="1"/>
  <c r="D25" s="1"/>
  <c r="C14"/>
  <c r="C16" s="1"/>
  <c r="I18" i="1"/>
  <c r="I24" s="1"/>
  <c r="I29" s="1"/>
  <c r="I31" s="1"/>
</calcChain>
</file>

<file path=xl/sharedStrings.xml><?xml version="1.0" encoding="utf-8"?>
<sst xmlns="http://schemas.openxmlformats.org/spreadsheetml/2006/main" count="107" uniqueCount="76">
  <si>
    <t>Land Management Expenses</t>
  </si>
  <si>
    <t>Countryside Park</t>
  </si>
  <si>
    <t>Cemetery</t>
  </si>
  <si>
    <t>as at 30/6/22</t>
  </si>
  <si>
    <t>tags for trees</t>
  </si>
  <si>
    <t>Expenditure</t>
  </si>
  <si>
    <t>rent</t>
  </si>
  <si>
    <t>dog bin post, latch, bench</t>
  </si>
  <si>
    <t>Tree Warden training</t>
  </si>
  <si>
    <t>pond line marker</t>
  </si>
  <si>
    <t>water</t>
  </si>
  <si>
    <t>paint for toilet shed</t>
  </si>
  <si>
    <t>Jubilee tree plaques</t>
  </si>
  <si>
    <t>admin</t>
  </si>
  <si>
    <t>wood chipper hire</t>
  </si>
  <si>
    <t>finance</t>
  </si>
  <si>
    <t>chipper fuel &amp; saw blades</t>
  </si>
  <si>
    <t>allotments</t>
  </si>
  <si>
    <t>green spray paint</t>
  </si>
  <si>
    <t>Total</t>
  </si>
  <si>
    <t>countryside park</t>
  </si>
  <si>
    <t>cemetery</t>
  </si>
  <si>
    <t>Income</t>
  </si>
  <si>
    <t>Woodland grant</t>
  </si>
  <si>
    <t>church fen</t>
  </si>
  <si>
    <t>cremer's</t>
  </si>
  <si>
    <t>Deficit / (Surplus)</t>
  </si>
  <si>
    <t>Cemetery Income</t>
  </si>
  <si>
    <t>Brundall Parish Allotments</t>
  </si>
  <si>
    <t>Play Equipment</t>
  </si>
  <si>
    <t>equipment</t>
  </si>
  <si>
    <t>repairs</t>
  </si>
  <si>
    <t>Church Fen</t>
  </si>
  <si>
    <t>sundries</t>
  </si>
  <si>
    <t>cesspit</t>
  </si>
  <si>
    <t>tree root safety signs</t>
  </si>
  <si>
    <t>Cremer's</t>
  </si>
  <si>
    <t>Land Management Spending</t>
  </si>
  <si>
    <t>Budget</t>
  </si>
  <si>
    <t>% of budget</t>
  </si>
  <si>
    <t>Clerk's costs (approx)</t>
  </si>
  <si>
    <t>To note: Allotments are now not included in the LM budget and capital expenditure is accounted for separately (see below)</t>
  </si>
  <si>
    <t>Capital/Reserves Expenditure:</t>
  </si>
  <si>
    <t>Cemetery grave infil</t>
  </si>
  <si>
    <t>cemetery reserve</t>
  </si>
  <si>
    <t>provision made 2020/21</t>
  </si>
  <si>
    <t>Cremer's barn door insp &amp; repair</t>
  </si>
  <si>
    <t>asset management</t>
  </si>
  <si>
    <t>lidded bin for bus shelter</t>
  </si>
  <si>
    <t>2 hooded bins</t>
  </si>
  <si>
    <t>cableway &amp; cantilever swing repairs</t>
  </si>
  <si>
    <t>Cremer's pond headwall</t>
  </si>
  <si>
    <t>Cremer's reserve</t>
  </si>
  <si>
    <t>Church Fen boardwalk repair</t>
  </si>
  <si>
    <t>Asset Mgmt reserve</t>
  </si>
  <si>
    <t>Cemetery reserve</t>
  </si>
  <si>
    <t>Cremer's Meadow 2022-23 Expenditure and Income</t>
  </si>
  <si>
    <t>NWT Grant</t>
  </si>
  <si>
    <t>Cables Donation</t>
  </si>
  <si>
    <t>Donation Other</t>
  </si>
  <si>
    <t>Precept Expenditure</t>
  </si>
  <si>
    <t>Balance b/f</t>
  </si>
  <si>
    <t>two forks</t>
  </si>
  <si>
    <t>drainage rates</t>
  </si>
  <si>
    <t>donation received</t>
  </si>
  <si>
    <t>trugs</t>
  </si>
  <si>
    <t>Balances remaining</t>
  </si>
  <si>
    <t>Equipment</t>
  </si>
  <si>
    <t>dip tanks</t>
  </si>
  <si>
    <t>dip tank funnels &amp; hoses</t>
  </si>
  <si>
    <t>Repairs</t>
  </si>
  <si>
    <t>EMR as at 1.4.21</t>
  </si>
  <si>
    <t>Sundries</t>
  </si>
  <si>
    <t>Add: income</t>
  </si>
  <si>
    <t>Less: expenditure</t>
  </si>
  <si>
    <t>EMR Current Balance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</si>
</sst>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</cellStyleXfs>
  <cellXfs count="70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39" fontId="4" fillId="0" borderId="0" xfId="0" applyNumberFormat="1" applyFont="1" applyFill="1"/>
    <xf numFmtId="43" fontId="1" fillId="0" borderId="0" xfId="1" applyFont="1" applyFill="1"/>
    <xf numFmtId="0" fontId="4" fillId="0" borderId="0" xfId="0" applyFont="1"/>
    <xf numFmtId="0" fontId="0" fillId="0" borderId="1" xfId="0" applyFill="1" applyBorder="1"/>
    <xf numFmtId="164" fontId="0" fillId="0" borderId="1" xfId="0" applyNumberFormat="1" applyFill="1" applyBorder="1"/>
    <xf numFmtId="164" fontId="0" fillId="0" borderId="0" xfId="0" applyNumberFormat="1" applyFill="1"/>
    <xf numFmtId="43" fontId="1" fillId="0" borderId="1" xfId="1" applyFont="1" applyFill="1" applyBorder="1"/>
    <xf numFmtId="4" fontId="0" fillId="0" borderId="0" xfId="0" applyNumberFormat="1"/>
    <xf numFmtId="164" fontId="2" fillId="0" borderId="0" xfId="0" applyNumberFormat="1" applyFont="1" applyFill="1"/>
    <xf numFmtId="164" fontId="0" fillId="0" borderId="2" xfId="0" applyNumberFormat="1" applyFill="1" applyBorder="1"/>
    <xf numFmtId="39" fontId="0" fillId="0" borderId="0" xfId="0" applyNumberFormat="1" applyFill="1"/>
    <xf numFmtId="43" fontId="1" fillId="0" borderId="2" xfId="1" applyFont="1" applyFill="1" applyBorder="1"/>
    <xf numFmtId="164" fontId="2" fillId="0" borderId="0" xfId="0" applyNumberFormat="1" applyFont="1" applyFill="1" applyAlignment="1">
      <alignment horizontal="right"/>
    </xf>
    <xf numFmtId="164" fontId="1" fillId="0" borderId="0" xfId="1" applyNumberFormat="1" applyFont="1" applyFill="1"/>
    <xf numFmtId="164" fontId="5" fillId="0" borderId="0" xfId="0" applyNumberFormat="1" applyFont="1" applyFill="1"/>
    <xf numFmtId="164" fontId="4" fillId="0" borderId="0" xfId="1" applyNumberFormat="1" applyFont="1" applyFill="1"/>
    <xf numFmtId="164" fontId="1" fillId="0" borderId="1" xfId="1" applyNumberFormat="1" applyFont="1" applyFill="1" applyBorder="1"/>
    <xf numFmtId="43" fontId="4" fillId="0" borderId="0" xfId="1" applyFont="1" applyFill="1"/>
    <xf numFmtId="164" fontId="1" fillId="0" borderId="2" xfId="1" applyNumberFormat="1" applyFont="1" applyFill="1" applyBorder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Border="1"/>
    <xf numFmtId="0" fontId="2" fillId="0" borderId="0" xfId="0" applyFont="1" applyFill="1"/>
    <xf numFmtId="164" fontId="2" fillId="0" borderId="3" xfId="0" applyNumberFormat="1" applyFont="1" applyFill="1" applyBorder="1"/>
    <xf numFmtId="0" fontId="2" fillId="0" borderId="0" xfId="0" applyFont="1" applyFill="1" applyAlignment="1">
      <alignment horizontal="right"/>
    </xf>
    <xf numFmtId="9" fontId="1" fillId="0" borderId="0" xfId="2" applyFont="1" applyFill="1"/>
    <xf numFmtId="0" fontId="0" fillId="0" borderId="0" xfId="0" applyFill="1" applyAlignment="1">
      <alignment horizontal="right"/>
    </xf>
    <xf numFmtId="39" fontId="0" fillId="0" borderId="0" xfId="0" applyNumberFormat="1"/>
    <xf numFmtId="0" fontId="2" fillId="0" borderId="0" xfId="0" applyFont="1"/>
    <xf numFmtId="0" fontId="0" fillId="0" borderId="0" xfId="0" applyFill="1" applyAlignment="1">
      <alignment horizontal="left" indent="1"/>
    </xf>
    <xf numFmtId="43" fontId="0" fillId="0" borderId="0" xfId="0" applyNumberFormat="1" applyFill="1"/>
    <xf numFmtId="0" fontId="6" fillId="0" borderId="0" xfId="0" applyFont="1" applyAlignment="1">
      <alignment vertical="center"/>
    </xf>
    <xf numFmtId="39" fontId="7" fillId="0" borderId="0" xfId="0" applyNumberFormat="1" applyFont="1"/>
    <xf numFmtId="0" fontId="7" fillId="0" borderId="0" xfId="0" applyFont="1"/>
    <xf numFmtId="0" fontId="5" fillId="0" borderId="0" xfId="0" applyFont="1" applyAlignment="1">
      <alignment vertical="center"/>
    </xf>
    <xf numFmtId="39" fontId="8" fillId="0" borderId="0" xfId="0" applyNumberFormat="1" applyFont="1" applyAlignment="1">
      <alignment horizontal="center"/>
    </xf>
    <xf numFmtId="39" fontId="8" fillId="0" borderId="0" xfId="0" applyNumberFormat="1" applyFont="1"/>
    <xf numFmtId="39" fontId="8" fillId="0" borderId="0" xfId="0" applyNumberFormat="1" applyFont="1" applyAlignment="1">
      <alignment horizontal="center" wrapText="1"/>
    </xf>
    <xf numFmtId="39" fontId="8" fillId="0" borderId="0" xfId="0" applyNumberFormat="1" applyFont="1" applyAlignment="1">
      <alignment horizontal="right" wrapText="1"/>
    </xf>
    <xf numFmtId="0" fontId="8" fillId="0" borderId="0" xfId="0" applyFont="1"/>
    <xf numFmtId="0" fontId="7" fillId="0" borderId="0" xfId="0" applyFont="1" applyAlignment="1">
      <alignment vertical="center"/>
    </xf>
    <xf numFmtId="39" fontId="7" fillId="0" borderId="0" xfId="0" applyNumberFormat="1" applyFont="1" applyAlignment="1">
      <alignment wrapText="1"/>
    </xf>
    <xf numFmtId="4" fontId="9" fillId="0" borderId="0" xfId="0" applyNumberFormat="1" applyFont="1"/>
    <xf numFmtId="39" fontId="7" fillId="0" borderId="0" xfId="0" applyNumberFormat="1" applyFont="1" applyFill="1"/>
    <xf numFmtId="39" fontId="7" fillId="0" borderId="1" xfId="0" applyNumberFormat="1" applyFont="1" applyBorder="1"/>
    <xf numFmtId="2" fontId="7" fillId="0" borderId="0" xfId="0" applyNumberFormat="1" applyFont="1"/>
    <xf numFmtId="164" fontId="7" fillId="0" borderId="0" xfId="0" applyNumberFormat="1" applyFont="1" applyFill="1"/>
    <xf numFmtId="164" fontId="7" fillId="0" borderId="1" xfId="0" applyNumberFormat="1" applyFont="1" applyBorder="1"/>
    <xf numFmtId="4" fontId="9" fillId="0" borderId="0" xfId="0" applyNumberFormat="1" applyFont="1" applyProtection="1">
      <protection locked="0"/>
    </xf>
    <xf numFmtId="2" fontId="7" fillId="2" borderId="0" xfId="0" applyNumberFormat="1" applyFont="1" applyFill="1"/>
    <xf numFmtId="4" fontId="9" fillId="2" borderId="0" xfId="0" applyNumberFormat="1" applyFont="1" applyFill="1"/>
    <xf numFmtId="0" fontId="9" fillId="0" borderId="0" xfId="0" applyFont="1" applyAlignment="1" applyProtection="1">
      <alignment vertical="top" wrapText="1"/>
      <protection locked="0"/>
    </xf>
    <xf numFmtId="4" fontId="7" fillId="0" borderId="0" xfId="0" applyNumberFormat="1" applyFont="1"/>
    <xf numFmtId="0" fontId="7" fillId="0" borderId="4" xfId="0" applyFont="1" applyBorder="1"/>
    <xf numFmtId="39" fontId="7" fillId="0" borderId="4" xfId="0" applyNumberFormat="1" applyFont="1" applyBorder="1"/>
    <xf numFmtId="164" fontId="7" fillId="0" borderId="0" xfId="0" applyNumberFormat="1" applyFont="1"/>
    <xf numFmtId="39" fontId="7" fillId="0" borderId="3" xfId="0" applyNumberFormat="1" applyFont="1" applyBorder="1"/>
    <xf numFmtId="0" fontId="5" fillId="0" borderId="0" xfId="0" applyFont="1"/>
    <xf numFmtId="39" fontId="4" fillId="0" borderId="0" xfId="0" applyNumberFormat="1" applyFont="1"/>
    <xf numFmtId="164" fontId="3" fillId="0" borderId="0" xfId="0" applyNumberFormat="1" applyFont="1" applyFill="1"/>
    <xf numFmtId="164" fontId="0" fillId="0" borderId="4" xfId="0" applyNumberFormat="1" applyFill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164" fontId="0" fillId="0" borderId="0" xfId="0" applyNumberFormat="1"/>
    <xf numFmtId="164" fontId="0" fillId="0" borderId="3" xfId="0" applyNumberFormat="1" applyBorder="1"/>
  </cellXfs>
  <cellStyles count="17">
    <cellStyle name="Comma" xfId="1" builtinId="3"/>
    <cellStyle name="Comma 2" xfId="3"/>
    <cellStyle name="Comma 3" xfId="4"/>
    <cellStyle name="Comma 4" xfId="5"/>
    <cellStyle name="Currency 2" xfId="6"/>
    <cellStyle name="Excel Built-in Normal 1" xfId="7"/>
    <cellStyle name="Normal" xfId="0" builtinId="0"/>
    <cellStyle name="Normal 10" xfId="8"/>
    <cellStyle name="Normal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rundall%20PC%20Accounts%202022-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HSBC Deposit"/>
      <sheetName val="BDC Deposit"/>
      <sheetName val="Bank Rec"/>
      <sheetName val="Land Management"/>
      <sheetName val="Cremer's"/>
      <sheetName val="Allotments"/>
      <sheetName val="CIL"/>
      <sheetName val="BDC S106"/>
      <sheetName val="Sports Hub"/>
      <sheetName val="S106"/>
      <sheetName val="Persimmon"/>
      <sheetName val="Donations"/>
    </sheetNames>
    <sheetDataSet>
      <sheetData sheetId="0">
        <row r="102">
          <cell r="J102">
            <v>10</v>
          </cell>
          <cell r="K102">
            <v>3664.5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Normal="100" zoomScaleSheetLayoutView="100" workbookViewId="0">
      <selection activeCell="I28" sqref="I28"/>
    </sheetView>
  </sheetViews>
  <sheetFormatPr defaultRowHeight="15"/>
  <cols>
    <col min="1" max="1" width="28.7109375" customWidth="1"/>
    <col min="2" max="2" width="11.5703125" customWidth="1"/>
    <col min="3" max="3" width="8.7109375" style="2" customWidth="1"/>
    <col min="4" max="4" width="12.7109375" style="2" customWidth="1"/>
    <col min="5" max="5" width="17" style="2" customWidth="1"/>
    <col min="6" max="6" width="9.85546875" style="15" bestFit="1" customWidth="1"/>
    <col min="7" max="7" width="8.7109375" style="2" customWidth="1"/>
    <col min="8" max="8" width="30.7109375" style="2" bestFit="1" customWidth="1"/>
    <col min="9" max="9" width="10.28515625" style="6" bestFit="1" customWidth="1"/>
    <col min="10" max="10" width="6" customWidth="1"/>
    <col min="11" max="11" width="12.5703125" bestFit="1" customWidth="1"/>
  </cols>
  <sheetData>
    <row r="1" spans="1:14" s="7" customFormat="1" ht="15.75">
      <c r="A1" s="1" t="s">
        <v>0</v>
      </c>
      <c r="B1" s="2"/>
      <c r="C1" s="3"/>
      <c r="D1" s="4" t="s">
        <v>1</v>
      </c>
      <c r="E1" s="3"/>
      <c r="F1" s="5"/>
      <c r="G1" s="3"/>
      <c r="H1" s="4" t="s">
        <v>2</v>
      </c>
      <c r="I1" s="6"/>
      <c r="J1" s="7" t="s">
        <v>3</v>
      </c>
    </row>
    <row r="3" spans="1:14">
      <c r="A3" s="8" t="s">
        <v>4</v>
      </c>
      <c r="B3" s="9">
        <v>60.9</v>
      </c>
      <c r="C3" s="10"/>
      <c r="D3" s="10" t="s">
        <v>5</v>
      </c>
      <c r="E3" s="9" t="s">
        <v>6</v>
      </c>
      <c r="F3" s="9">
        <f>785.47*(7/12)</f>
        <v>458.19083333333339</v>
      </c>
      <c r="H3" s="8" t="s">
        <v>7</v>
      </c>
      <c r="I3" s="11">
        <v>195</v>
      </c>
    </row>
    <row r="4" spans="1:14">
      <c r="A4" s="8" t="s">
        <v>8</v>
      </c>
      <c r="B4" s="9">
        <v>150</v>
      </c>
      <c r="C4" s="10"/>
      <c r="D4" s="10"/>
      <c r="E4" s="9" t="s">
        <v>9</v>
      </c>
      <c r="F4" s="9">
        <v>13.5</v>
      </c>
      <c r="H4" s="8" t="s">
        <v>10</v>
      </c>
      <c r="I4" s="11">
        <v>12.36</v>
      </c>
      <c r="K4" s="12"/>
    </row>
    <row r="5" spans="1:14">
      <c r="A5" s="8" t="s">
        <v>11</v>
      </c>
      <c r="B5" s="9">
        <v>21.23</v>
      </c>
      <c r="C5" s="10"/>
      <c r="D5" s="10"/>
      <c r="E5" s="9"/>
      <c r="F5" s="9"/>
      <c r="H5" s="8"/>
      <c r="I5" s="11"/>
    </row>
    <row r="6" spans="1:14">
      <c r="A6" s="8" t="s">
        <v>12</v>
      </c>
      <c r="B6" s="9">
        <v>63.82</v>
      </c>
      <c r="C6" s="10"/>
      <c r="D6" s="10"/>
      <c r="E6" s="9"/>
      <c r="F6" s="9"/>
      <c r="H6" s="8"/>
      <c r="I6" s="11"/>
      <c r="K6" s="12"/>
      <c r="N6" t="s">
        <v>13</v>
      </c>
    </row>
    <row r="7" spans="1:14">
      <c r="A7" s="8" t="s">
        <v>14</v>
      </c>
      <c r="B7" s="9">
        <v>200</v>
      </c>
      <c r="C7" s="10"/>
      <c r="D7" s="10"/>
      <c r="E7" s="10"/>
      <c r="F7" s="10"/>
      <c r="H7" s="8"/>
      <c r="I7" s="11"/>
      <c r="K7" s="12"/>
      <c r="N7" t="s">
        <v>15</v>
      </c>
    </row>
    <row r="8" spans="1:14">
      <c r="A8" s="8" t="s">
        <v>16</v>
      </c>
      <c r="B8" s="9">
        <v>67.19</v>
      </c>
      <c r="C8" s="10"/>
      <c r="D8" s="10"/>
      <c r="E8" s="10"/>
      <c r="F8" s="10"/>
      <c r="N8" t="s">
        <v>17</v>
      </c>
    </row>
    <row r="9" spans="1:14">
      <c r="A9" s="8" t="s">
        <v>18</v>
      </c>
      <c r="B9" s="9">
        <v>4.99</v>
      </c>
      <c r="C9" s="10"/>
      <c r="D9" s="10"/>
      <c r="E9" s="13" t="s">
        <v>19</v>
      </c>
      <c r="F9" s="14">
        <f>SUM(F3:F8)</f>
        <v>471.69083333333339</v>
      </c>
      <c r="G9" s="15"/>
      <c r="N9" t="s">
        <v>20</v>
      </c>
    </row>
    <row r="10" spans="1:14">
      <c r="A10" s="8"/>
      <c r="B10" s="9"/>
      <c r="C10" s="10"/>
      <c r="D10" s="10"/>
      <c r="E10" s="10"/>
      <c r="F10" s="10"/>
      <c r="N10" t="s">
        <v>21</v>
      </c>
    </row>
    <row r="11" spans="1:14">
      <c r="A11" s="8"/>
      <c r="B11" s="9"/>
      <c r="C11" s="10"/>
      <c r="D11" s="10" t="s">
        <v>22</v>
      </c>
      <c r="E11" s="10" t="s">
        <v>23</v>
      </c>
      <c r="F11" s="10"/>
      <c r="I11" s="16">
        <f>SUM(I3:I10)</f>
        <v>207.36</v>
      </c>
      <c r="N11" t="s">
        <v>24</v>
      </c>
    </row>
    <row r="12" spans="1:14">
      <c r="A12" s="8"/>
      <c r="B12" s="9"/>
      <c r="C12" s="10"/>
      <c r="D12" s="10"/>
      <c r="E12" s="10"/>
      <c r="F12" s="10"/>
      <c r="N12" t="s">
        <v>25</v>
      </c>
    </row>
    <row r="13" spans="1:14">
      <c r="A13" s="8"/>
      <c r="B13" s="9"/>
      <c r="C13" s="10"/>
      <c r="D13" s="10"/>
      <c r="E13" s="17" t="s">
        <v>26</v>
      </c>
      <c r="F13" s="13">
        <f>F9+F11</f>
        <v>471.69083333333339</v>
      </c>
      <c r="G13" s="15"/>
      <c r="H13" s="2" t="s">
        <v>27</v>
      </c>
      <c r="I13" s="18">
        <f>-[1]Income!K102</f>
        <v>-3664.5</v>
      </c>
    </row>
    <row r="14" spans="1:14">
      <c r="A14" s="8"/>
      <c r="B14" s="9"/>
      <c r="C14" s="10"/>
      <c r="D14" s="10"/>
      <c r="E14" s="10"/>
      <c r="F14" s="10"/>
    </row>
    <row r="15" spans="1:14">
      <c r="A15" s="8"/>
      <c r="B15" s="9"/>
      <c r="C15" s="10"/>
      <c r="D15" s="10"/>
      <c r="E15" s="10"/>
      <c r="F15" s="10"/>
    </row>
    <row r="16" spans="1:14" ht="15.75">
      <c r="A16" s="8"/>
      <c r="B16" s="9"/>
      <c r="C16" s="10"/>
      <c r="D16" s="10"/>
      <c r="E16" s="10"/>
      <c r="F16" s="10"/>
      <c r="H16" s="4" t="s">
        <v>28</v>
      </c>
      <c r="I16" s="3"/>
      <c r="J16" s="5"/>
    </row>
    <row r="17" spans="1:12" ht="15.75">
      <c r="A17" s="8"/>
      <c r="B17" s="9"/>
      <c r="C17" s="10"/>
      <c r="D17" s="19" t="s">
        <v>29</v>
      </c>
      <c r="E17" s="10"/>
      <c r="F17" s="20"/>
      <c r="H17" s="2" t="s">
        <v>5</v>
      </c>
      <c r="I17" s="2"/>
      <c r="J17" s="15"/>
    </row>
    <row r="18" spans="1:12">
      <c r="B18" s="2"/>
      <c r="C18" s="10"/>
      <c r="D18" s="9"/>
      <c r="E18" s="9"/>
      <c r="F18" s="21"/>
      <c r="G18" s="15"/>
      <c r="H18" s="8" t="s">
        <v>6</v>
      </c>
      <c r="I18" s="9">
        <f>Allotments!C4</f>
        <v>327.2791666666667</v>
      </c>
      <c r="K18" s="12"/>
      <c r="L18" s="12"/>
    </row>
    <row r="19" spans="1:12">
      <c r="B19" s="10"/>
      <c r="C19" s="10"/>
      <c r="D19" s="10"/>
      <c r="E19" s="10"/>
      <c r="F19" s="18"/>
      <c r="H19" s="8" t="s">
        <v>10</v>
      </c>
      <c r="I19" s="9">
        <f>Allotments!C5</f>
        <v>23.68</v>
      </c>
    </row>
    <row r="20" spans="1:12">
      <c r="B20" s="14">
        <f>SUM(B3:B19)</f>
        <v>568.13</v>
      </c>
      <c r="C20" s="10"/>
      <c r="D20" s="10"/>
      <c r="E20" s="10"/>
      <c r="F20" s="18"/>
      <c r="G20" s="15"/>
      <c r="H20" s="8" t="s">
        <v>30</v>
      </c>
      <c r="I20" s="9">
        <f>Allotments!C6</f>
        <v>615.27</v>
      </c>
      <c r="K20" s="12"/>
    </row>
    <row r="21" spans="1:12">
      <c r="B21" s="2"/>
      <c r="C21" s="10"/>
      <c r="D21" s="10"/>
      <c r="E21" s="10"/>
      <c r="F21" s="18"/>
      <c r="H21" s="8" t="s">
        <v>31</v>
      </c>
      <c r="I21" s="9">
        <f>Allotments!C7</f>
        <v>0</v>
      </c>
    </row>
    <row r="22" spans="1:12" ht="15.75">
      <c r="A22" s="4" t="s">
        <v>32</v>
      </c>
      <c r="B22" s="22"/>
      <c r="C22" s="10"/>
      <c r="D22" s="10"/>
      <c r="E22" s="10"/>
      <c r="F22" s="18"/>
      <c r="H22" s="8" t="s">
        <v>33</v>
      </c>
      <c r="I22" s="9">
        <f>Allotments!C8</f>
        <v>0</v>
      </c>
    </row>
    <row r="23" spans="1:12">
      <c r="A23" s="2"/>
      <c r="B23" s="6"/>
      <c r="C23" s="10"/>
      <c r="D23" s="10"/>
      <c r="E23" s="10"/>
      <c r="F23" s="23">
        <f>SUM(F18:F22)</f>
        <v>0</v>
      </c>
      <c r="G23" s="15"/>
      <c r="H23" s="8" t="s">
        <v>34</v>
      </c>
      <c r="I23" s="9"/>
    </row>
    <row r="24" spans="1:12">
      <c r="A24" s="8" t="s">
        <v>35</v>
      </c>
      <c r="B24" s="11">
        <v>20</v>
      </c>
      <c r="C24" s="10"/>
      <c r="D24" s="10"/>
      <c r="E24" s="24"/>
      <c r="F24" s="25"/>
      <c r="G24" s="15"/>
      <c r="H24" s="26" t="s">
        <v>19</v>
      </c>
      <c r="I24" s="10">
        <f>SUM(I18:I23)</f>
        <v>966.22916666666674</v>
      </c>
    </row>
    <row r="25" spans="1:12">
      <c r="A25" s="2"/>
      <c r="B25" s="6"/>
      <c r="C25" s="10"/>
      <c r="D25" s="10"/>
      <c r="E25" s="10"/>
      <c r="F25" s="10"/>
      <c r="I25" s="2"/>
    </row>
    <row r="26" spans="1:12">
      <c r="A26" s="2"/>
      <c r="B26" s="6"/>
      <c r="C26" s="10"/>
      <c r="D26" s="10" t="s">
        <v>19</v>
      </c>
      <c r="E26" s="10"/>
      <c r="F26" s="10">
        <f>F9+F23+B30+I11+B20+F11</f>
        <v>1267.1808333333333</v>
      </c>
      <c r="H26" s="2" t="s">
        <v>22</v>
      </c>
      <c r="I26" s="2"/>
      <c r="J26" s="10"/>
    </row>
    <row r="27" spans="1:12">
      <c r="A27" s="2"/>
      <c r="B27" s="6"/>
      <c r="C27" s="10"/>
      <c r="D27" s="10" t="s">
        <v>36</v>
      </c>
      <c r="E27" s="10"/>
      <c r="F27" s="10">
        <f>'Cremer''s'!H35</f>
        <v>47.5</v>
      </c>
      <c r="H27" s="8" t="s">
        <v>6</v>
      </c>
      <c r="I27" s="9">
        <f>-[1]Income!J102</f>
        <v>-10</v>
      </c>
    </row>
    <row r="28" spans="1:12" ht="15.75" thickBot="1">
      <c r="A28" s="2"/>
      <c r="B28" s="6"/>
      <c r="C28" s="10"/>
      <c r="D28" s="13" t="s">
        <v>37</v>
      </c>
      <c r="E28" s="10"/>
      <c r="F28" s="27">
        <f>SUM(F26:F27)</f>
        <v>1314.6808333333333</v>
      </c>
      <c r="H28" s="26"/>
      <c r="I28" s="10"/>
    </row>
    <row r="29" spans="1:12" ht="15.75" thickTop="1">
      <c r="A29" s="2"/>
      <c r="B29" s="6"/>
      <c r="C29" s="10"/>
      <c r="D29" s="10" t="s">
        <v>38</v>
      </c>
      <c r="E29" s="10"/>
      <c r="F29" s="10">
        <v>9730</v>
      </c>
      <c r="H29" s="28" t="s">
        <v>26</v>
      </c>
      <c r="I29" s="13">
        <f>I24+I27</f>
        <v>956.22916666666674</v>
      </c>
    </row>
    <row r="30" spans="1:12">
      <c r="A30" s="2"/>
      <c r="B30" s="16">
        <f>SUM(B24:B29)</f>
        <v>20</v>
      </c>
      <c r="D30" s="2" t="s">
        <v>39</v>
      </c>
      <c r="F30" s="29">
        <f>F28/F29</f>
        <v>0.13511622130866735</v>
      </c>
      <c r="H30" s="30" t="s">
        <v>40</v>
      </c>
      <c r="I30" s="10">
        <v>500</v>
      </c>
    </row>
    <row r="31" spans="1:12">
      <c r="B31" s="2"/>
      <c r="I31" s="10">
        <f>SUM(I29:I30)</f>
        <v>1456.2291666666667</v>
      </c>
    </row>
    <row r="32" spans="1:12">
      <c r="B32" s="2"/>
      <c r="J32" s="31"/>
    </row>
    <row r="33" spans="1:5">
      <c r="A33" t="s">
        <v>41</v>
      </c>
      <c r="B33" s="2"/>
    </row>
    <row r="34" spans="1:5">
      <c r="B34" s="2"/>
    </row>
    <row r="35" spans="1:5">
      <c r="A35" s="32" t="s">
        <v>42</v>
      </c>
      <c r="B35" s="2"/>
    </row>
    <row r="36" spans="1:5">
      <c r="A36" t="s">
        <v>43</v>
      </c>
      <c r="B36" s="2" t="s">
        <v>44</v>
      </c>
      <c r="D36" s="6">
        <v>1100</v>
      </c>
      <c r="E36" s="33" t="s">
        <v>45</v>
      </c>
    </row>
    <row r="37" spans="1:5">
      <c r="A37" t="s">
        <v>46</v>
      </c>
      <c r="B37" s="2" t="s">
        <v>47</v>
      </c>
      <c r="D37" s="6">
        <v>168.94</v>
      </c>
    </row>
    <row r="38" spans="1:5">
      <c r="A38" t="s">
        <v>48</v>
      </c>
      <c r="B38" s="2" t="s">
        <v>47</v>
      </c>
      <c r="D38" s="6">
        <v>120.95</v>
      </c>
    </row>
    <row r="39" spans="1:5">
      <c r="A39" t="s">
        <v>49</v>
      </c>
      <c r="B39" s="2" t="s">
        <v>47</v>
      </c>
      <c r="D39" s="6">
        <v>399</v>
      </c>
    </row>
    <row r="40" spans="1:5">
      <c r="A40" t="s">
        <v>50</v>
      </c>
      <c r="B40" s="2" t="s">
        <v>47</v>
      </c>
      <c r="D40" s="6">
        <v>1432.34</v>
      </c>
    </row>
    <row r="41" spans="1:5">
      <c r="A41" t="s">
        <v>51</v>
      </c>
      <c r="B41" s="2" t="s">
        <v>52</v>
      </c>
      <c r="D41" s="6">
        <v>2500</v>
      </c>
      <c r="E41" s="2" t="s">
        <v>45</v>
      </c>
    </row>
    <row r="42" spans="1:5">
      <c r="A42" t="s">
        <v>51</v>
      </c>
      <c r="B42" s="2" t="s">
        <v>47</v>
      </c>
      <c r="D42" s="6">
        <v>4000</v>
      </c>
    </row>
    <row r="43" spans="1:5">
      <c r="A43" t="s">
        <v>53</v>
      </c>
      <c r="B43" s="2" t="s">
        <v>47</v>
      </c>
      <c r="D43" s="6">
        <v>485</v>
      </c>
    </row>
    <row r="44" spans="1:5">
      <c r="D44" s="16">
        <f>SUM(D36:D43)</f>
        <v>10206.23</v>
      </c>
    </row>
    <row r="45" spans="1:5">
      <c r="D45" s="34">
        <f>SUM(D46:D50)-D44</f>
        <v>0</v>
      </c>
    </row>
    <row r="46" spans="1:5">
      <c r="B46" t="s">
        <v>54</v>
      </c>
      <c r="D46" s="34">
        <f>D37+D38+D39+D40+D42+D43</f>
        <v>6606.23</v>
      </c>
    </row>
    <row r="47" spans="1:5">
      <c r="B47" t="s">
        <v>55</v>
      </c>
      <c r="D47" s="34">
        <f>D36</f>
        <v>1100</v>
      </c>
    </row>
    <row r="48" spans="1:5">
      <c r="B48" t="s">
        <v>52</v>
      </c>
      <c r="D48" s="34">
        <f>D41</f>
        <v>2500</v>
      </c>
    </row>
  </sheetData>
  <printOptions horizontalCentered="1"/>
  <pageMargins left="0.23622047244094491" right="0.23622047244094491" top="0.74803149606299213" bottom="0.31496062992125984" header="0.23622047244094491" footer="0.23622047244094491"/>
  <pageSetup paperSize="9" scale="80" orientation="landscape" r:id="rId1"/>
  <headerFooter>
    <oddHeader>&amp;C&amp;"-,Bold"&amp;14Land Management&amp;12
Income and Expenditure 2022-23 to 30th June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view="pageBreakPreview" zoomScale="90" zoomScaleNormal="100" zoomScaleSheetLayoutView="90" workbookViewId="0">
      <selection activeCell="A12" sqref="A12"/>
    </sheetView>
  </sheetViews>
  <sheetFormatPr defaultColWidth="9.140625" defaultRowHeight="15.75"/>
  <cols>
    <col min="1" max="1" width="3.85546875" style="37" customWidth="1"/>
    <col min="2" max="2" width="34.140625" style="37" customWidth="1"/>
    <col min="3" max="3" width="9.28515625" style="36" bestFit="1" customWidth="1"/>
    <col min="4" max="4" width="4.5703125" style="36" customWidth="1"/>
    <col min="5" max="5" width="9.28515625" style="36" customWidth="1"/>
    <col min="6" max="8" width="13.5703125" style="36" customWidth="1"/>
    <col min="9" max="9" width="3.5703125" style="37" customWidth="1"/>
    <col min="10" max="16" width="9.140625" style="37"/>
    <col min="17" max="17" width="27.28515625" style="37" bestFit="1" customWidth="1"/>
    <col min="18" max="18" width="30.85546875" style="37" bestFit="1" customWidth="1"/>
    <col min="19" max="16384" width="9.140625" style="37"/>
  </cols>
  <sheetData>
    <row r="1" spans="2:18" ht="18.75">
      <c r="B1" s="35" t="s">
        <v>56</v>
      </c>
    </row>
    <row r="2" spans="2:18" s="37" customFormat="1" ht="18.75">
      <c r="B2" s="35"/>
      <c r="C2" s="36"/>
      <c r="D2" s="36"/>
      <c r="E2" s="36"/>
      <c r="F2" s="36"/>
      <c r="G2" s="36"/>
      <c r="H2" s="36"/>
    </row>
    <row r="3" spans="2:18" s="43" customFormat="1" ht="31.5">
      <c r="B3" s="38"/>
      <c r="C3" s="39" t="s">
        <v>19</v>
      </c>
      <c r="D3" s="40"/>
      <c r="E3" s="41" t="s">
        <v>57</v>
      </c>
      <c r="F3" s="41" t="s">
        <v>58</v>
      </c>
      <c r="G3" s="41" t="s">
        <v>59</v>
      </c>
      <c r="H3" s="42" t="s">
        <v>60</v>
      </c>
    </row>
    <row r="4" spans="2:18">
      <c r="B4" s="44" t="s">
        <v>61</v>
      </c>
      <c r="E4" s="45">
        <v>122.23</v>
      </c>
      <c r="F4" s="45">
        <v>156.09</v>
      </c>
      <c r="G4" s="45">
        <v>200</v>
      </c>
    </row>
    <row r="6" spans="2:18">
      <c r="B6" s="46" t="s">
        <v>62</v>
      </c>
      <c r="C6" s="47">
        <v>47.49</v>
      </c>
      <c r="D6" s="47"/>
      <c r="E6" s="48">
        <v>47.49</v>
      </c>
      <c r="F6" s="48"/>
      <c r="G6" s="48"/>
      <c r="H6" s="48"/>
      <c r="P6" s="49"/>
      <c r="Q6" s="46"/>
      <c r="R6" s="46"/>
    </row>
    <row r="7" spans="2:18">
      <c r="B7" s="46" t="s">
        <v>63</v>
      </c>
      <c r="C7" s="47">
        <v>18.05</v>
      </c>
      <c r="D7" s="47"/>
      <c r="E7" s="48"/>
      <c r="F7" s="48"/>
      <c r="G7" s="48"/>
      <c r="H7" s="48">
        <v>18.05</v>
      </c>
      <c r="P7" s="49"/>
      <c r="Q7" s="46"/>
      <c r="R7" s="46"/>
    </row>
    <row r="8" spans="2:18">
      <c r="B8" s="46" t="s">
        <v>64</v>
      </c>
      <c r="C8" s="50">
        <v>-25</v>
      </c>
      <c r="D8" s="50"/>
      <c r="E8" s="51"/>
      <c r="F8" s="51"/>
      <c r="G8" s="51">
        <v>-25</v>
      </c>
      <c r="H8" s="51"/>
      <c r="P8" s="49"/>
      <c r="Q8" s="46"/>
      <c r="R8" s="46"/>
    </row>
    <row r="9" spans="2:18">
      <c r="B9" s="52" t="s">
        <v>65</v>
      </c>
      <c r="C9" s="47">
        <v>29.45</v>
      </c>
      <c r="D9" s="47"/>
      <c r="E9" s="48"/>
      <c r="F9" s="48"/>
      <c r="G9" s="48"/>
      <c r="H9" s="48">
        <v>29.45</v>
      </c>
      <c r="P9" s="49"/>
      <c r="Q9" s="46"/>
      <c r="R9" s="46"/>
    </row>
    <row r="10" spans="2:18">
      <c r="B10" s="52"/>
      <c r="C10" s="47"/>
      <c r="D10" s="47"/>
      <c r="E10" s="48"/>
      <c r="F10" s="48"/>
      <c r="G10" s="48"/>
      <c r="H10" s="48"/>
      <c r="L10" s="49"/>
      <c r="M10" s="49"/>
      <c r="P10" s="53"/>
      <c r="Q10" s="54"/>
      <c r="R10" s="54"/>
    </row>
    <row r="11" spans="2:18">
      <c r="B11" s="55"/>
      <c r="C11" s="47"/>
      <c r="D11" s="47"/>
      <c r="E11" s="48"/>
      <c r="F11" s="48"/>
      <c r="G11" s="48"/>
      <c r="H11" s="48"/>
      <c r="L11" s="49"/>
      <c r="M11" s="49"/>
      <c r="P11" s="49"/>
      <c r="Q11" s="46"/>
      <c r="R11" s="46"/>
    </row>
    <row r="12" spans="2:18">
      <c r="B12" s="55"/>
      <c r="C12" s="47"/>
      <c r="D12" s="47"/>
      <c r="E12" s="48"/>
      <c r="F12" s="48"/>
      <c r="G12" s="48"/>
      <c r="H12" s="48"/>
      <c r="L12" s="49"/>
      <c r="M12" s="49"/>
      <c r="P12" s="49"/>
      <c r="Q12" s="46"/>
      <c r="R12" s="46"/>
    </row>
    <row r="13" spans="2:18">
      <c r="B13" s="55"/>
      <c r="C13" s="47"/>
      <c r="D13" s="47"/>
      <c r="E13" s="48"/>
      <c r="F13" s="48"/>
      <c r="G13" s="48"/>
      <c r="H13" s="48"/>
      <c r="L13" s="49"/>
      <c r="M13" s="49"/>
    </row>
    <row r="14" spans="2:18">
      <c r="B14" s="55"/>
      <c r="C14" s="47"/>
      <c r="D14" s="47"/>
      <c r="E14" s="48"/>
      <c r="F14" s="48"/>
      <c r="G14" s="48"/>
      <c r="H14" s="48"/>
      <c r="L14" s="49"/>
      <c r="M14" s="49"/>
    </row>
    <row r="15" spans="2:18">
      <c r="B15" s="55"/>
      <c r="C15" s="47"/>
      <c r="D15" s="47"/>
      <c r="E15" s="48"/>
      <c r="F15" s="48"/>
      <c r="G15" s="48"/>
      <c r="H15" s="48"/>
      <c r="L15" s="49"/>
      <c r="M15" s="49"/>
    </row>
    <row r="16" spans="2:18">
      <c r="C16" s="47"/>
      <c r="D16" s="47"/>
      <c r="E16" s="48"/>
      <c r="F16" s="48"/>
      <c r="G16" s="48"/>
      <c r="H16" s="48"/>
      <c r="L16" s="49"/>
      <c r="M16" s="49"/>
    </row>
    <row r="17" spans="2:18">
      <c r="C17" s="47"/>
      <c r="D17" s="47"/>
      <c r="E17" s="48"/>
      <c r="F17" s="48"/>
      <c r="G17" s="48"/>
      <c r="H17" s="48"/>
      <c r="L17" s="49"/>
      <c r="M17" s="49"/>
    </row>
    <row r="18" spans="2:18">
      <c r="C18" s="47"/>
      <c r="D18" s="47"/>
      <c r="E18" s="48"/>
      <c r="F18" s="48"/>
      <c r="G18" s="48"/>
      <c r="H18" s="48"/>
      <c r="L18" s="49"/>
      <c r="M18" s="49"/>
    </row>
    <row r="19" spans="2:18">
      <c r="C19" s="47"/>
      <c r="D19" s="47"/>
      <c r="E19" s="48"/>
      <c r="F19" s="48"/>
      <c r="G19" s="48"/>
      <c r="H19" s="48"/>
      <c r="L19" s="49"/>
      <c r="M19" s="49"/>
      <c r="P19" s="49"/>
      <c r="Q19" s="55"/>
      <c r="R19" s="55"/>
    </row>
    <row r="20" spans="2:18">
      <c r="C20" s="47"/>
      <c r="D20" s="47"/>
      <c r="E20" s="48"/>
      <c r="F20" s="48"/>
      <c r="G20" s="48"/>
      <c r="H20" s="48"/>
      <c r="P20" s="49"/>
      <c r="Q20" s="46"/>
      <c r="R20" s="46"/>
    </row>
    <row r="21" spans="2:18">
      <c r="C21" s="50"/>
      <c r="D21" s="47"/>
      <c r="E21" s="51"/>
      <c r="F21" s="48"/>
      <c r="G21" s="48"/>
      <c r="H21" s="48"/>
      <c r="P21" s="49"/>
      <c r="Q21" s="55"/>
      <c r="R21" s="55"/>
    </row>
    <row r="22" spans="2:18">
      <c r="C22" s="47"/>
      <c r="D22" s="47"/>
      <c r="E22" s="48"/>
      <c r="F22" s="48"/>
      <c r="G22" s="48"/>
      <c r="H22" s="48"/>
      <c r="L22" s="56">
        <f>SUM(F19:F23)</f>
        <v>0</v>
      </c>
      <c r="M22" s="56">
        <f>F18+L22</f>
        <v>0</v>
      </c>
      <c r="P22" s="49"/>
      <c r="Q22" s="46"/>
      <c r="R22" s="46"/>
    </row>
    <row r="23" spans="2:18">
      <c r="E23" s="48"/>
      <c r="F23" s="48"/>
      <c r="G23" s="48"/>
      <c r="H23" s="48"/>
      <c r="P23" s="49"/>
      <c r="Q23" s="55"/>
      <c r="R23" s="55"/>
    </row>
    <row r="24" spans="2:18">
      <c r="E24" s="48"/>
      <c r="F24" s="48"/>
      <c r="G24" s="48"/>
      <c r="H24" s="48"/>
      <c r="P24" s="49"/>
      <c r="Q24" s="46"/>
      <c r="R24" s="46"/>
    </row>
    <row r="25" spans="2:18" hidden="1">
      <c r="P25" s="49"/>
      <c r="Q25" s="46"/>
      <c r="R25" s="46"/>
    </row>
    <row r="26" spans="2:18" hidden="1">
      <c r="B26" s="46"/>
      <c r="K26" s="56"/>
      <c r="P26" s="49"/>
      <c r="Q26" s="46"/>
      <c r="R26" s="46"/>
    </row>
    <row r="27" spans="2:18" hidden="1">
      <c r="B27" s="46"/>
      <c r="P27" s="49"/>
      <c r="Q27" s="46"/>
      <c r="R27" s="46"/>
    </row>
    <row r="28" spans="2:18" hidden="1">
      <c r="B28" s="46"/>
      <c r="P28" s="49"/>
      <c r="Q28" s="46"/>
      <c r="R28" s="46"/>
    </row>
    <row r="29" spans="2:18" hidden="1">
      <c r="B29" s="46"/>
      <c r="P29" s="49"/>
      <c r="Q29" s="46"/>
      <c r="R29" s="46"/>
    </row>
    <row r="30" spans="2:18" hidden="1">
      <c r="B30" s="46"/>
    </row>
    <row r="31" spans="2:18" hidden="1"/>
    <row r="32" spans="2:18" hidden="1"/>
    <row r="33" spans="2:10" hidden="1"/>
    <row r="34" spans="2:10">
      <c r="B34" s="57"/>
      <c r="C34" s="58"/>
      <c r="D34" s="58"/>
      <c r="E34" s="58"/>
      <c r="F34" s="58"/>
      <c r="G34" s="58"/>
      <c r="H34" s="58"/>
    </row>
    <row r="35" spans="2:10">
      <c r="B35" s="37" t="s">
        <v>19</v>
      </c>
      <c r="C35" s="36">
        <f t="shared" ref="C35:H35" si="0">SUM(C5:C34)</f>
        <v>69.990000000000009</v>
      </c>
      <c r="E35" s="59">
        <f>SUM(E5:E34)</f>
        <v>47.49</v>
      </c>
      <c r="F35" s="36">
        <f>SUM(F5:F34)</f>
        <v>0</v>
      </c>
      <c r="G35" s="59">
        <f t="shared" si="0"/>
        <v>-25</v>
      </c>
      <c r="H35" s="36">
        <f t="shared" si="0"/>
        <v>47.5</v>
      </c>
      <c r="J35" s="56">
        <f>SUM(D35:H35)-C35</f>
        <v>0</v>
      </c>
    </row>
    <row r="37" spans="2:10" ht="16.5" thickBot="1">
      <c r="B37" s="37" t="s">
        <v>66</v>
      </c>
      <c r="E37" s="60">
        <f>E4-SUM(E5:E34)</f>
        <v>74.740000000000009</v>
      </c>
      <c r="F37" s="60">
        <f>F4-SUM(F5:F34)</f>
        <v>156.09</v>
      </c>
      <c r="G37" s="60">
        <f>G4-SUM(G5:G34)</f>
        <v>225</v>
      </c>
    </row>
    <row r="38" spans="2:10" ht="16.5" thickTop="1"/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Normal="100" zoomScaleSheetLayoutView="100" workbookViewId="0">
      <selection activeCell="A12" sqref="A12"/>
    </sheetView>
  </sheetViews>
  <sheetFormatPr defaultColWidth="9.140625" defaultRowHeight="15"/>
  <cols>
    <col min="1" max="1" width="13.7109375" customWidth="1"/>
    <col min="2" max="2" width="10.28515625" customWidth="1"/>
    <col min="3" max="3" width="10.85546875" style="31" bestFit="1" customWidth="1"/>
    <col min="4" max="4" width="14" customWidth="1"/>
    <col min="5" max="5" width="5" customWidth="1"/>
    <col min="6" max="6" width="24.5703125" bestFit="1" customWidth="1"/>
    <col min="8" max="8" width="4.140625" customWidth="1"/>
  </cols>
  <sheetData>
    <row r="1" spans="1:11" s="7" customFormat="1" ht="15.75">
      <c r="A1" s="61" t="s">
        <v>28</v>
      </c>
      <c r="C1" s="62"/>
    </row>
    <row r="4" spans="1:11">
      <c r="A4" t="s">
        <v>5</v>
      </c>
      <c r="B4" t="s">
        <v>6</v>
      </c>
      <c r="C4" s="10">
        <f>785.47*(5/12)</f>
        <v>327.2791666666667</v>
      </c>
      <c r="D4" s="10"/>
      <c r="E4" s="10"/>
      <c r="F4" s="63" t="s">
        <v>67</v>
      </c>
      <c r="G4" s="10"/>
    </row>
    <row r="5" spans="1:11">
      <c r="B5" t="s">
        <v>10</v>
      </c>
      <c r="C5" s="10">
        <v>23.68</v>
      </c>
      <c r="D5" s="10"/>
      <c r="E5" s="10"/>
      <c r="F5" s="10" t="s">
        <v>68</v>
      </c>
      <c r="G5" s="10">
        <v>549.96</v>
      </c>
    </row>
    <row r="6" spans="1:11">
      <c r="B6" t="s">
        <v>30</v>
      </c>
      <c r="C6" s="10">
        <f>G9</f>
        <v>615.27</v>
      </c>
      <c r="D6" s="10"/>
      <c r="E6" s="10"/>
      <c r="F6" s="10" t="s">
        <v>69</v>
      </c>
      <c r="G6" s="10">
        <v>65.31</v>
      </c>
    </row>
    <row r="7" spans="1:11">
      <c r="B7" t="s">
        <v>31</v>
      </c>
      <c r="C7" s="10"/>
      <c r="D7" s="10"/>
      <c r="E7" s="10"/>
      <c r="F7" s="10"/>
      <c r="G7" s="10"/>
      <c r="K7" s="31">
        <f>C6+C7+C8</f>
        <v>615.27</v>
      </c>
    </row>
    <row r="8" spans="1:11">
      <c r="B8" t="s">
        <v>33</v>
      </c>
      <c r="C8" s="10"/>
      <c r="D8" s="10"/>
      <c r="E8" s="10"/>
      <c r="F8" s="10"/>
      <c r="G8" s="10"/>
    </row>
    <row r="9" spans="1:11">
      <c r="B9" t="s">
        <v>34</v>
      </c>
      <c r="C9" s="64"/>
      <c r="D9" s="10"/>
      <c r="E9" s="10"/>
      <c r="F9" s="10"/>
      <c r="G9" s="14">
        <f>SUM(G5:G8)</f>
        <v>615.27</v>
      </c>
    </row>
    <row r="10" spans="1:11">
      <c r="B10" s="32" t="s">
        <v>19</v>
      </c>
      <c r="C10" s="10">
        <f>SUM(C4:C9)</f>
        <v>966.22916666666674</v>
      </c>
      <c r="D10" s="10"/>
      <c r="E10" s="10"/>
      <c r="F10" s="10"/>
      <c r="G10" s="10"/>
    </row>
    <row r="11" spans="1:11">
      <c r="C11" s="10"/>
      <c r="D11" s="10"/>
      <c r="E11" s="10"/>
      <c r="F11" s="63" t="s">
        <v>70</v>
      </c>
      <c r="G11" s="10"/>
    </row>
    <row r="12" spans="1:11">
      <c r="A12" t="s">
        <v>22</v>
      </c>
      <c r="B12" t="s">
        <v>6</v>
      </c>
      <c r="C12" s="10">
        <f>-[1]Income!J102</f>
        <v>-10</v>
      </c>
      <c r="D12" s="10"/>
      <c r="E12" s="10"/>
      <c r="F12" s="10"/>
      <c r="G12" s="10"/>
    </row>
    <row r="13" spans="1:11">
      <c r="B13" s="32"/>
      <c r="C13" s="10"/>
      <c r="D13" s="10"/>
      <c r="E13" s="10"/>
      <c r="F13" s="10"/>
      <c r="G13" s="10"/>
    </row>
    <row r="14" spans="1:11">
      <c r="B14" s="65" t="s">
        <v>26</v>
      </c>
      <c r="C14" s="13">
        <f>C10+C12</f>
        <v>956.22916666666674</v>
      </c>
      <c r="D14" s="10"/>
      <c r="E14" s="10"/>
      <c r="F14" s="10"/>
      <c r="G14" s="10"/>
    </row>
    <row r="15" spans="1:11">
      <c r="B15" s="66" t="s">
        <v>40</v>
      </c>
      <c r="C15" s="10">
        <v>500</v>
      </c>
      <c r="D15" s="10"/>
      <c r="E15" s="10"/>
      <c r="F15" s="10"/>
      <c r="G15" s="10"/>
    </row>
    <row r="16" spans="1:11">
      <c r="C16" s="10">
        <f>SUM(C14:C15)</f>
        <v>1456.2291666666667</v>
      </c>
      <c r="D16" s="10"/>
      <c r="E16" s="10"/>
      <c r="F16" s="10"/>
      <c r="G16" s="10"/>
    </row>
    <row r="17" spans="1:7">
      <c r="C17" s="10"/>
      <c r="D17" s="10"/>
      <c r="E17" s="10"/>
      <c r="F17" s="10"/>
      <c r="G17" s="14">
        <f>SUM(G12:G16)</f>
        <v>0</v>
      </c>
    </row>
    <row r="18" spans="1:7">
      <c r="C18" s="10"/>
      <c r="D18" s="10"/>
      <c r="E18" s="10"/>
      <c r="F18" s="10"/>
      <c r="G18" s="10"/>
    </row>
    <row r="19" spans="1:7">
      <c r="C19" s="10"/>
      <c r="D19" s="10"/>
      <c r="E19" s="10"/>
      <c r="F19" s="10"/>
      <c r="G19" s="10"/>
    </row>
    <row r="20" spans="1:7">
      <c r="C20" s="10"/>
      <c r="D20" s="10"/>
      <c r="E20" s="10"/>
      <c r="F20" s="10"/>
      <c r="G20" s="10"/>
    </row>
    <row r="21" spans="1:7">
      <c r="A21" t="s">
        <v>71</v>
      </c>
      <c r="C21" s="10"/>
      <c r="D21" s="10">
        <v>8844.7099999999991</v>
      </c>
      <c r="E21" s="10"/>
      <c r="F21" s="63" t="s">
        <v>72</v>
      </c>
      <c r="G21" s="10"/>
    </row>
    <row r="22" spans="1:7">
      <c r="A22" t="s">
        <v>73</v>
      </c>
      <c r="C22" s="10">
        <f>-C12</f>
        <v>10</v>
      </c>
      <c r="D22" s="10"/>
      <c r="E22" s="10"/>
      <c r="F22" s="10"/>
      <c r="G22" s="10"/>
    </row>
    <row r="23" spans="1:7">
      <c r="A23" s="67" t="s">
        <v>74</v>
      </c>
      <c r="C23" s="10">
        <f>-C10</f>
        <v>-966.22916666666674</v>
      </c>
      <c r="D23" s="10"/>
      <c r="E23" s="10"/>
      <c r="F23" s="10"/>
      <c r="G23" s="10"/>
    </row>
    <row r="24" spans="1:7">
      <c r="C24" s="10"/>
      <c r="D24" s="68"/>
      <c r="E24" s="68"/>
      <c r="F24" s="68"/>
      <c r="G24" s="10"/>
    </row>
    <row r="25" spans="1:7" ht="15.75" thickBot="1">
      <c r="A25" t="s">
        <v>75</v>
      </c>
      <c r="C25" s="10"/>
      <c r="D25" s="69">
        <f>D21+C22+C23</f>
        <v>7888.4808333333322</v>
      </c>
      <c r="E25" s="68"/>
      <c r="F25" s="68"/>
      <c r="G25" s="14">
        <f>SUM(G22:G24)</f>
        <v>0</v>
      </c>
    </row>
    <row r="26" spans="1:7" ht="15.75" thickTop="1">
      <c r="E26" s="68"/>
      <c r="F26" s="68"/>
      <c r="G26" s="68"/>
    </row>
    <row r="28" spans="1:7">
      <c r="C28" s="31">
        <f>C7-G17</f>
        <v>0</v>
      </c>
    </row>
    <row r="29" spans="1:7">
      <c r="C29" s="31">
        <f>C8-G25</f>
        <v>0</v>
      </c>
    </row>
  </sheetData>
  <pageMargins left="0.78740157480314965" right="0.23622047244094491" top="1.1811023622047245" bottom="0.47244094488188981" header="0.23622047244094491" footer="0.31496062992125984"/>
  <pageSetup paperSize="9" orientation="portrait" r:id="rId1"/>
  <headerFooter>
    <oddHeader>&amp;C&amp;"-,Bold"&amp;14Land Management&amp;12
Income and Expenditure 2022-23 to 18th May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Land Management</vt:lpstr>
      <vt:lpstr>Cremer's</vt:lpstr>
      <vt:lpstr>Allotments</vt:lpstr>
      <vt:lpstr>Allotments!Print_Area</vt:lpstr>
      <vt:lpstr>'Cremer''s'!Print_Area</vt:lpstr>
      <vt:lpstr>'Land Management'!Print_Area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dcterms:created xsi:type="dcterms:W3CDTF">2022-07-10T10:26:05Z</dcterms:created>
  <dcterms:modified xsi:type="dcterms:W3CDTF">2022-07-10T10:27:25Z</dcterms:modified>
</cp:coreProperties>
</file>