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95" windowHeight="12345"/>
  </bookViews>
  <sheets>
    <sheet name="Land Management" sheetId="1" r:id="rId1"/>
    <sheet name="Cremer's" sheetId="2" r:id="rId2"/>
    <sheet name="Allotments" sheetId="3" r:id="rId3"/>
  </sheets>
  <definedNames>
    <definedName name="_xlnm.Print_Area" localSheetId="2">Allotments!$A$1:$H$27</definedName>
    <definedName name="_xlnm.Print_Area" localSheetId="1">'Cremer''s'!$A$1:$I$40</definedName>
    <definedName name="_xlnm.Print_Area" localSheetId="0">'Land Management'!$A$1:$F$67</definedName>
  </definedNames>
  <calcPr calcId="125725"/>
</workbook>
</file>

<file path=xl/calcChain.xml><?xml version="1.0" encoding="utf-8"?>
<calcChain xmlns="http://schemas.openxmlformats.org/spreadsheetml/2006/main">
  <c r="C28" i="3"/>
  <c r="G25"/>
  <c r="C22"/>
  <c r="G17"/>
  <c r="G9"/>
  <c r="C8"/>
  <c r="C29" s="1"/>
  <c r="C7"/>
  <c r="C6"/>
  <c r="C5"/>
  <c r="C4"/>
  <c r="C10" s="1"/>
  <c r="D1"/>
  <c r="F38" i="2"/>
  <c r="E38"/>
  <c r="H36"/>
  <c r="F41" i="1" s="1"/>
  <c r="F36" i="2"/>
  <c r="E36"/>
  <c r="C36"/>
  <c r="G26"/>
  <c r="G25"/>
  <c r="G24"/>
  <c r="M23"/>
  <c r="L23"/>
  <c r="G23"/>
  <c r="G22"/>
  <c r="G21"/>
  <c r="G36" s="1"/>
  <c r="G20"/>
  <c r="G19"/>
  <c r="G18"/>
  <c r="G38" s="1"/>
  <c r="H17"/>
  <c r="H15"/>
  <c r="G1"/>
  <c r="D68" i="1"/>
  <c r="D67"/>
  <c r="F63"/>
  <c r="F62"/>
  <c r="F61"/>
  <c r="B45"/>
  <c r="B40"/>
  <c r="B35"/>
  <c r="F28"/>
  <c r="F27"/>
  <c r="F26"/>
  <c r="F25"/>
  <c r="B25"/>
  <c r="F24"/>
  <c r="F20"/>
  <c r="F13"/>
  <c r="F40" s="1"/>
  <c r="F42" s="1"/>
  <c r="F44" s="1"/>
  <c r="B9"/>
  <c r="F3"/>
  <c r="F30" l="1"/>
  <c r="F34" s="1"/>
  <c r="F36" s="1"/>
  <c r="C14" i="3"/>
  <c r="C16" s="1"/>
  <c r="C23"/>
  <c r="D25" s="1"/>
  <c r="J36" i="2"/>
  <c r="K7" i="3"/>
  <c r="G40" i="2"/>
</calcChain>
</file>

<file path=xl/sharedStrings.xml><?xml version="1.0" encoding="utf-8"?>
<sst xmlns="http://schemas.openxmlformats.org/spreadsheetml/2006/main" count="159" uniqueCount="119">
  <si>
    <t>Land Management Expenses</t>
  </si>
  <si>
    <t>as at 31/12/22</t>
  </si>
  <si>
    <t>Countryside Park</t>
  </si>
  <si>
    <t>paint for toilet shed</t>
  </si>
  <si>
    <t>Expenditure</t>
  </si>
  <si>
    <t>rent</t>
  </si>
  <si>
    <t>green spray paint</t>
  </si>
  <si>
    <t>pond line marker</t>
  </si>
  <si>
    <t>fit new bins at MH &amp; bus stop</t>
  </si>
  <si>
    <t>pegs to mark orchard</t>
  </si>
  <si>
    <t>warning tape for Rotaweb</t>
  </si>
  <si>
    <t>pond fence</t>
  </si>
  <si>
    <t>admin</t>
  </si>
  <si>
    <t>sand for paths</t>
  </si>
  <si>
    <t>finance</t>
  </si>
  <si>
    <t>tarpaulin to cover sand</t>
  </si>
  <si>
    <t>allotments</t>
  </si>
  <si>
    <t>angle iron for signs</t>
  </si>
  <si>
    <t>countryside park</t>
  </si>
  <si>
    <t>Tree Management</t>
  </si>
  <si>
    <t>cones to mark out orchard</t>
  </si>
  <si>
    <t>cemetery</t>
  </si>
  <si>
    <t>Tree Warden training</t>
  </si>
  <si>
    <t>church fen</t>
  </si>
  <si>
    <t>LFW finger post</t>
  </si>
  <si>
    <t>cremer's</t>
  </si>
  <si>
    <t>Jubilee tree plaques</t>
  </si>
  <si>
    <t>Total</t>
  </si>
  <si>
    <t>wood chipper hire</t>
  </si>
  <si>
    <t>chipper fuel &amp; saw blades</t>
  </si>
  <si>
    <t>Play Equipment</t>
  </si>
  <si>
    <t>handsaw blades</t>
  </si>
  <si>
    <t>fuel for woodchipper</t>
  </si>
  <si>
    <t>bulbs for Low Farm Wood</t>
  </si>
  <si>
    <t>chainsaw fuel</t>
  </si>
  <si>
    <t>Chainsaw works 20.9-30.11.22</t>
  </si>
  <si>
    <t>Donation to the BTWN</t>
  </si>
  <si>
    <t>Brundall Parish Allotments</t>
  </si>
  <si>
    <t>wood chipper hire Nov-Dec 22</t>
  </si>
  <si>
    <t>water</t>
  </si>
  <si>
    <t>equipment</t>
  </si>
  <si>
    <t>Church Fen</t>
  </si>
  <si>
    <t>repairs</t>
  </si>
  <si>
    <t>sundries</t>
  </si>
  <si>
    <t>tree root safety signs</t>
  </si>
  <si>
    <t>cesspit</t>
  </si>
  <si>
    <t>tree works</t>
  </si>
  <si>
    <t>chicken wire</t>
  </si>
  <si>
    <t>Income</t>
  </si>
  <si>
    <t>overhanging branch removal</t>
  </si>
  <si>
    <t>Deficit / (Surplus)</t>
  </si>
  <si>
    <t>Clerk's costs (approx)</t>
  </si>
  <si>
    <t>Cemetery</t>
  </si>
  <si>
    <t>dog bin post, latch, bench</t>
  </si>
  <si>
    <t>green waste removal</t>
  </si>
  <si>
    <t>Cremer's</t>
  </si>
  <si>
    <t>Land Management Spending</t>
  </si>
  <si>
    <t>Budget</t>
  </si>
  <si>
    <t>% of budget</t>
  </si>
  <si>
    <t>Cemetery Income</t>
  </si>
  <si>
    <t>To note: Allotments are now not included in the LM budget and capital expenditure is accounted for separately (see below)</t>
  </si>
  <si>
    <t>Capital/Reserves Expenditure:</t>
  </si>
  <si>
    <t>Cemetery grave infil</t>
  </si>
  <si>
    <t>cemetery reserve</t>
  </si>
  <si>
    <t>provision made 2020/21</t>
  </si>
  <si>
    <t>Cremer's barn door insp &amp; repair</t>
  </si>
  <si>
    <t>asset management</t>
  </si>
  <si>
    <t>lidded bin for bus shelter</t>
  </si>
  <si>
    <t>2 hooded bins</t>
  </si>
  <si>
    <t>cableway &amp; cantilever swing repairs</t>
  </si>
  <si>
    <t>Cremer's pond headwall</t>
  </si>
  <si>
    <t>Cremer's reserve</t>
  </si>
  <si>
    <t>Church Fen boardwalk repair</t>
  </si>
  <si>
    <t>Countryside Park bin screens</t>
  </si>
  <si>
    <t>Asset Mgmt reserve</t>
  </si>
  <si>
    <t>Cremer's barn door replacement</t>
  </si>
  <si>
    <t>Cemetery reserve</t>
  </si>
  <si>
    <t>paving to Shard &amp; bench</t>
  </si>
  <si>
    <t>Church Fen boardwalk planks</t>
  </si>
  <si>
    <t>Cemetery gates repair</t>
  </si>
  <si>
    <t>Cremer's Meadow 2022-23 Expenditure and Income</t>
  </si>
  <si>
    <t>NWT Grant</t>
  </si>
  <si>
    <t>Cables Donation</t>
  </si>
  <si>
    <t>Donation Other</t>
  </si>
  <si>
    <t>Precept Expenditure</t>
  </si>
  <si>
    <t>Balance b/f</t>
  </si>
  <si>
    <t>two forks</t>
  </si>
  <si>
    <t>tags for trees</t>
  </si>
  <si>
    <t>drainage rates</t>
  </si>
  <si>
    <t>donation received</t>
  </si>
  <si>
    <t>trugs</t>
  </si>
  <si>
    <t>notice board keys</t>
  </si>
  <si>
    <t>socket ends for pond inflow</t>
  </si>
  <si>
    <t>padlocks for pond sluice</t>
  </si>
  <si>
    <t>BADCOG cut &amp; clear day</t>
  </si>
  <si>
    <t>Cut &amp; Clear day BVCG</t>
  </si>
  <si>
    <t>Insurance claim</t>
  </si>
  <si>
    <t>padlocks</t>
  </si>
  <si>
    <t>Insurance - mattock &amp; trolley</t>
  </si>
  <si>
    <t>Insurance - loppers</t>
  </si>
  <si>
    <t>Insurance - secateurs</t>
  </si>
  <si>
    <t>Insurance - tree lopper</t>
  </si>
  <si>
    <t>Insurance - gloves</t>
  </si>
  <si>
    <t>Insurance - spade</t>
  </si>
  <si>
    <t>Insurance - mattock</t>
  </si>
  <si>
    <t>Insurance - shovel</t>
  </si>
  <si>
    <t>Insurance - weed puller</t>
  </si>
  <si>
    <t>Balances remaining</t>
  </si>
  <si>
    <t>Equipment</t>
  </si>
  <si>
    <t>dip tanks</t>
  </si>
  <si>
    <t>dip tank funnels &amp; hoses</t>
  </si>
  <si>
    <t>Repairs</t>
  </si>
  <si>
    <t>wooden post for tap</t>
  </si>
  <si>
    <t>EMR as at 1.4.21</t>
  </si>
  <si>
    <t>Sundries</t>
  </si>
  <si>
    <t>Add: income</t>
  </si>
  <si>
    <t>fuel for hedgetrimmer</t>
  </si>
  <si>
    <t>Less: expenditure</t>
  </si>
  <si>
    <t>EMR Current Balance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</si>
</sst>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39" fontId="3" fillId="0" borderId="0" xfId="0" applyNumberFormat="1" applyFont="1" applyFill="1"/>
    <xf numFmtId="0" fontId="0" fillId="0" borderId="0" xfId="0" applyFill="1"/>
    <xf numFmtId="39" fontId="0" fillId="0" borderId="0" xfId="0" applyNumberFormat="1" applyFill="1"/>
    <xf numFmtId="43" fontId="1" fillId="0" borderId="0" xfId="1" applyFont="1" applyFill="1"/>
    <xf numFmtId="0" fontId="0" fillId="0" borderId="1" xfId="0" applyBorder="1"/>
    <xf numFmtId="164" fontId="0" fillId="0" borderId="1" xfId="0" applyNumberFormat="1" applyFill="1" applyBorder="1"/>
    <xf numFmtId="164" fontId="0" fillId="0" borderId="0" xfId="0" applyNumberFormat="1" applyFill="1"/>
    <xf numFmtId="4" fontId="0" fillId="0" borderId="0" xfId="0" applyNumberFormat="1"/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/>
    <xf numFmtId="0" fontId="0" fillId="0" borderId="1" xfId="0" applyFill="1" applyBorder="1" applyAlignment="1">
      <alignment horizontal="right" indent="1"/>
    </xf>
    <xf numFmtId="43" fontId="1" fillId="0" borderId="1" xfId="1" applyFont="1" applyFill="1" applyBorder="1"/>
    <xf numFmtId="164" fontId="0" fillId="0" borderId="0" xfId="0" applyNumberFormat="1" applyFill="1" applyBorder="1"/>
    <xf numFmtId="0" fontId="0" fillId="0" borderId="1" xfId="0" applyFill="1" applyBorder="1"/>
    <xf numFmtId="39" fontId="0" fillId="0" borderId="1" xfId="0" applyNumberFormat="1" applyFill="1" applyBorder="1"/>
    <xf numFmtId="164" fontId="2" fillId="0" borderId="0" xfId="0" applyNumberFormat="1" applyFont="1" applyFill="1"/>
    <xf numFmtId="164" fontId="4" fillId="0" borderId="0" xfId="0" applyNumberFormat="1" applyFont="1" applyFill="1"/>
    <xf numFmtId="164" fontId="3" fillId="0" borderId="0" xfId="1" applyNumberFormat="1" applyFont="1" applyFill="1"/>
    <xf numFmtId="39" fontId="3" fillId="0" borderId="0" xfId="0" applyNumberFormat="1" applyFont="1"/>
    <xf numFmtId="164" fontId="1" fillId="0" borderId="1" xfId="1" applyNumberFormat="1" applyFont="1" applyFill="1" applyBorder="1"/>
    <xf numFmtId="39" fontId="0" fillId="0" borderId="0" xfId="0" applyNumberFormat="1"/>
    <xf numFmtId="164" fontId="1" fillId="0" borderId="0" xfId="1" applyNumberFormat="1" applyFont="1" applyFill="1"/>
    <xf numFmtId="164" fontId="1" fillId="0" borderId="2" xfId="1" applyNumberFormat="1" applyFont="1" applyFill="1" applyBorder="1"/>
    <xf numFmtId="164" fontId="1" fillId="0" borderId="0" xfId="1" applyNumberFormat="1" applyFont="1" applyFill="1" applyBorder="1"/>
    <xf numFmtId="0" fontId="4" fillId="0" borderId="0" xfId="0" applyFont="1"/>
    <xf numFmtId="43" fontId="3" fillId="0" borderId="0" xfId="1" applyFont="1" applyFill="1"/>
    <xf numFmtId="0" fontId="2" fillId="0" borderId="0" xfId="0" applyFont="1" applyFill="1"/>
    <xf numFmtId="164" fontId="0" fillId="0" borderId="0" xfId="0" applyNumberFormat="1"/>
    <xf numFmtId="0" fontId="2" fillId="0" borderId="0" xfId="0" applyFont="1" applyFill="1" applyAlignment="1">
      <alignment horizontal="right"/>
    </xf>
    <xf numFmtId="43" fontId="1" fillId="0" borderId="2" xfId="1" applyFont="1" applyFill="1" applyBorder="1"/>
    <xf numFmtId="0" fontId="0" fillId="0" borderId="0" xfId="0" applyFill="1" applyAlignment="1">
      <alignment horizontal="right"/>
    </xf>
    <xf numFmtId="164" fontId="2" fillId="0" borderId="0" xfId="0" applyNumberFormat="1" applyFont="1"/>
    <xf numFmtId="164" fontId="2" fillId="0" borderId="3" xfId="0" applyNumberFormat="1" applyFont="1" applyBorder="1"/>
    <xf numFmtId="9" fontId="1" fillId="0" borderId="0" xfId="2" applyFont="1" applyFill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43" fontId="0" fillId="0" borderId="0" xfId="0" applyNumberFormat="1"/>
    <xf numFmtId="0" fontId="5" fillId="0" borderId="0" xfId="0" applyFont="1" applyAlignment="1">
      <alignment vertical="center"/>
    </xf>
    <xf numFmtId="164" fontId="6" fillId="0" borderId="0" xfId="0" applyNumberFormat="1" applyFont="1"/>
    <xf numFmtId="39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164" fontId="7" fillId="0" borderId="0" xfId="0" applyNumberFormat="1" applyFont="1" applyAlignment="1">
      <alignment horizontal="center"/>
    </xf>
    <xf numFmtId="39" fontId="7" fillId="0" borderId="0" xfId="0" applyNumberFormat="1" applyFont="1"/>
    <xf numFmtId="39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39" fontId="7" fillId="0" borderId="0" xfId="0" applyNumberFormat="1" applyFont="1" applyAlignment="1">
      <alignment horizontal="right" wrapText="1"/>
    </xf>
    <xf numFmtId="0" fontId="7" fillId="0" borderId="0" xfId="0" applyFont="1"/>
    <xf numFmtId="0" fontId="6" fillId="0" borderId="0" xfId="0" applyFont="1" applyAlignment="1">
      <alignment vertical="center"/>
    </xf>
    <xf numFmtId="3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" fontId="8" fillId="0" borderId="0" xfId="0" applyNumberFormat="1" applyFont="1"/>
    <xf numFmtId="164" fontId="6" fillId="0" borderId="0" xfId="0" applyNumberFormat="1" applyFont="1" applyFill="1"/>
    <xf numFmtId="39" fontId="6" fillId="0" borderId="1" xfId="0" applyNumberFormat="1" applyFont="1" applyBorder="1"/>
    <xf numFmtId="164" fontId="6" fillId="0" borderId="1" xfId="0" applyNumberFormat="1" applyFont="1" applyBorder="1"/>
    <xf numFmtId="2" fontId="6" fillId="0" borderId="0" xfId="0" applyNumberFormat="1" applyFont="1"/>
    <xf numFmtId="4" fontId="8" fillId="0" borderId="0" xfId="0" applyNumberFormat="1" applyFont="1" applyProtection="1">
      <protection locked="0"/>
    </xf>
    <xf numFmtId="2" fontId="6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Alignment="1" applyProtection="1">
      <alignment vertical="top" wrapText="1"/>
      <protection locked="0"/>
    </xf>
    <xf numFmtId="4" fontId="6" fillId="0" borderId="0" xfId="0" applyNumberFormat="1" applyFont="1"/>
    <xf numFmtId="0" fontId="6" fillId="0" borderId="4" xfId="0" applyFont="1" applyBorder="1"/>
    <xf numFmtId="164" fontId="6" fillId="0" borderId="4" xfId="0" applyNumberFormat="1" applyFont="1" applyBorder="1"/>
    <xf numFmtId="39" fontId="6" fillId="0" borderId="4" xfId="0" applyNumberFormat="1" applyFont="1" applyBorder="1"/>
    <xf numFmtId="39" fontId="6" fillId="0" borderId="3" xfId="0" applyNumberFormat="1" applyFont="1" applyBorder="1"/>
    <xf numFmtId="164" fontId="6" fillId="0" borderId="3" xfId="0" applyNumberFormat="1" applyFont="1" applyBorder="1"/>
    <xf numFmtId="164" fontId="9" fillId="0" borderId="0" xfId="0" applyNumberFormat="1" applyFont="1" applyFill="1"/>
    <xf numFmtId="164" fontId="0" fillId="0" borderId="4" xfId="0" applyNumberFormat="1" applyFill="1" applyBorder="1"/>
    <xf numFmtId="0" fontId="2" fillId="0" borderId="0" xfId="0" applyFont="1" applyAlignment="1">
      <alignment horizontal="right"/>
    </xf>
    <xf numFmtId="164" fontId="0" fillId="0" borderId="3" xfId="0" applyNumberFormat="1" applyFill="1" applyBorder="1"/>
  </cellXfs>
  <cellStyles count="17">
    <cellStyle name="Comma" xfId="1" builtinId="3"/>
    <cellStyle name="Comma 2" xfId="3"/>
    <cellStyle name="Comma 3" xfId="4"/>
    <cellStyle name="Comma 4" xfId="5"/>
    <cellStyle name="Currency 2" xfId="6"/>
    <cellStyle name="Excel Built-in Normal 1" xfId="7"/>
    <cellStyle name="Normal" xfId="0" builtinId="0"/>
    <cellStyle name="Normal 10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topLeftCell="A50" zoomScaleNormal="100" zoomScaleSheetLayoutView="100" workbookViewId="0">
      <selection activeCell="D68" sqref="D68"/>
    </sheetView>
  </sheetViews>
  <sheetFormatPr defaultRowHeight="15"/>
  <cols>
    <col min="1" max="1" width="28.7109375" customWidth="1"/>
    <col min="2" max="2" width="11.5703125" customWidth="1"/>
    <col min="3" max="3" width="8.7109375" customWidth="1"/>
    <col min="4" max="4" width="12.7109375" customWidth="1"/>
    <col min="5" max="5" width="18.140625" customWidth="1"/>
    <col min="6" max="6" width="12" style="24" customWidth="1"/>
    <col min="7" max="7" width="10.28515625" style="7" bestFit="1" customWidth="1"/>
    <col min="8" max="8" width="6" customWidth="1"/>
    <col min="9" max="9" width="12.5703125" bestFit="1" customWidth="1"/>
  </cols>
  <sheetData>
    <row r="1" spans="1:12" s="1" customFormat="1" ht="15.75">
      <c r="A1" s="1" t="s">
        <v>0</v>
      </c>
      <c r="B1" s="2" t="s">
        <v>1</v>
      </c>
      <c r="C1" s="2"/>
      <c r="D1" s="3" t="s">
        <v>2</v>
      </c>
      <c r="E1" s="2"/>
      <c r="F1" s="4"/>
    </row>
    <row r="2" spans="1:12">
      <c r="B2" s="5"/>
      <c r="C2" s="5"/>
      <c r="D2" s="5"/>
      <c r="E2" s="5"/>
      <c r="F2" s="6"/>
    </row>
    <row r="3" spans="1:12">
      <c r="A3" s="8" t="s">
        <v>3</v>
      </c>
      <c r="B3" s="9">
        <v>21.23</v>
      </c>
      <c r="C3" s="10"/>
      <c r="D3" s="10" t="s">
        <v>4</v>
      </c>
      <c r="E3" s="9" t="s">
        <v>5</v>
      </c>
      <c r="F3" s="9">
        <f>(785.47*(7/12))+551.25</f>
        <v>1009.4408333333333</v>
      </c>
      <c r="G3"/>
    </row>
    <row r="4" spans="1:12">
      <c r="A4" s="8" t="s">
        <v>6</v>
      </c>
      <c r="B4" s="9">
        <v>4.99</v>
      </c>
      <c r="C4" s="10"/>
      <c r="D4" s="10"/>
      <c r="E4" s="9" t="s">
        <v>7</v>
      </c>
      <c r="F4" s="9">
        <v>13.5</v>
      </c>
      <c r="I4" s="11"/>
    </row>
    <row r="5" spans="1:12">
      <c r="A5" s="8" t="s">
        <v>8</v>
      </c>
      <c r="B5" s="9">
        <v>92</v>
      </c>
      <c r="C5" s="10"/>
      <c r="D5" s="10"/>
      <c r="E5" s="12" t="s">
        <v>9</v>
      </c>
      <c r="F5" s="9">
        <v>17.52</v>
      </c>
    </row>
    <row r="6" spans="1:12">
      <c r="A6" s="8" t="s">
        <v>10</v>
      </c>
      <c r="B6" s="9">
        <v>16.239999999999998</v>
      </c>
      <c r="C6" s="10"/>
      <c r="D6" s="10"/>
      <c r="E6" s="9" t="s">
        <v>11</v>
      </c>
      <c r="F6" s="9">
        <v>600</v>
      </c>
      <c r="I6" s="11"/>
      <c r="L6" t="s">
        <v>12</v>
      </c>
    </row>
    <row r="7" spans="1:12">
      <c r="B7" s="5"/>
      <c r="C7" s="10"/>
      <c r="D7" s="10"/>
      <c r="E7" s="9" t="s">
        <v>13</v>
      </c>
      <c r="F7" s="9">
        <v>600</v>
      </c>
      <c r="I7" s="11"/>
      <c r="L7" t="s">
        <v>14</v>
      </c>
    </row>
    <row r="8" spans="1:12">
      <c r="B8" s="5"/>
      <c r="C8" s="10"/>
      <c r="D8" s="10"/>
      <c r="E8" s="12" t="s">
        <v>15</v>
      </c>
      <c r="F8" s="9">
        <v>21</v>
      </c>
      <c r="L8" t="s">
        <v>16</v>
      </c>
    </row>
    <row r="9" spans="1:12">
      <c r="B9" s="13">
        <f>SUM(B3:B8)</f>
        <v>134.46</v>
      </c>
      <c r="C9" s="10"/>
      <c r="D9" s="10"/>
      <c r="E9" s="14" t="s">
        <v>17</v>
      </c>
      <c r="F9" s="15">
        <v>13.13</v>
      </c>
      <c r="L9" t="s">
        <v>18</v>
      </c>
    </row>
    <row r="10" spans="1:12">
      <c r="A10" s="1" t="s">
        <v>19</v>
      </c>
      <c r="B10" s="16"/>
      <c r="C10" s="10"/>
      <c r="D10" s="10"/>
      <c r="E10" s="14" t="s">
        <v>20</v>
      </c>
      <c r="F10" s="15">
        <v>9.99</v>
      </c>
      <c r="L10" t="s">
        <v>21</v>
      </c>
    </row>
    <row r="11" spans="1:12">
      <c r="A11" s="8" t="s">
        <v>22</v>
      </c>
      <c r="B11" s="9">
        <v>150</v>
      </c>
      <c r="C11" s="10"/>
      <c r="D11" s="10"/>
      <c r="E11" s="17"/>
      <c r="F11" s="18"/>
      <c r="L11" t="s">
        <v>23</v>
      </c>
    </row>
    <row r="12" spans="1:12">
      <c r="A12" s="8" t="s">
        <v>24</v>
      </c>
      <c r="B12" s="9">
        <v>68</v>
      </c>
      <c r="C12" s="10"/>
      <c r="D12" s="10"/>
      <c r="E12" s="10"/>
      <c r="F12" s="10"/>
      <c r="L12" t="s">
        <v>25</v>
      </c>
    </row>
    <row r="13" spans="1:12">
      <c r="A13" s="8" t="s">
        <v>26</v>
      </c>
      <c r="B13" s="9">
        <v>63.82</v>
      </c>
      <c r="C13" s="10"/>
      <c r="D13" s="10"/>
      <c r="E13" s="19" t="s">
        <v>27</v>
      </c>
      <c r="F13" s="13">
        <f>SUM(F3:F11)</f>
        <v>2284.5808333333334</v>
      </c>
      <c r="G13"/>
    </row>
    <row r="14" spans="1:12">
      <c r="A14" s="8" t="s">
        <v>28</v>
      </c>
      <c r="B14" s="9">
        <v>200</v>
      </c>
      <c r="C14" s="10"/>
      <c r="D14" s="10"/>
      <c r="E14" s="10"/>
      <c r="F14" s="10"/>
    </row>
    <row r="15" spans="1:12" ht="15.75">
      <c r="A15" s="8" t="s">
        <v>29</v>
      </c>
      <c r="B15" s="9">
        <v>67.19</v>
      </c>
      <c r="C15" s="10"/>
      <c r="D15" s="20" t="s">
        <v>30</v>
      </c>
      <c r="E15" s="10"/>
      <c r="F15" s="21"/>
    </row>
    <row r="16" spans="1:12">
      <c r="A16" s="8" t="s">
        <v>28</v>
      </c>
      <c r="B16" s="9">
        <v>100</v>
      </c>
      <c r="C16" s="10"/>
      <c r="D16" s="5"/>
      <c r="E16" s="5"/>
      <c r="F16" s="6"/>
      <c r="H16" s="22"/>
    </row>
    <row r="17" spans="1:10">
      <c r="A17" s="8" t="s">
        <v>31</v>
      </c>
      <c r="B17" s="9">
        <v>49.51</v>
      </c>
      <c r="C17" s="10"/>
      <c r="D17" s="9"/>
      <c r="E17" s="9"/>
      <c r="F17" s="23"/>
      <c r="H17" s="24"/>
    </row>
    <row r="18" spans="1:10">
      <c r="A18" s="8" t="s">
        <v>32</v>
      </c>
      <c r="B18" s="9">
        <v>66.989999999999995</v>
      </c>
      <c r="C18" s="10"/>
      <c r="D18" s="10"/>
      <c r="E18" s="10"/>
      <c r="F18" s="25"/>
      <c r="I18" s="11"/>
      <c r="J18" s="11"/>
    </row>
    <row r="19" spans="1:10">
      <c r="A19" s="8" t="s">
        <v>33</v>
      </c>
      <c r="B19" s="9">
        <v>62.92</v>
      </c>
      <c r="C19" s="10"/>
      <c r="D19" s="10"/>
      <c r="E19" s="10"/>
      <c r="F19" s="25"/>
    </row>
    <row r="20" spans="1:10">
      <c r="A20" s="17" t="s">
        <v>34</v>
      </c>
      <c r="B20" s="9">
        <v>33.33</v>
      </c>
      <c r="C20" s="10"/>
      <c r="D20" s="10"/>
      <c r="E20" s="10"/>
      <c r="F20" s="26">
        <f>SUM(F17:F19)</f>
        <v>0</v>
      </c>
      <c r="I20" s="11"/>
    </row>
    <row r="21" spans="1:10">
      <c r="A21" s="8" t="s">
        <v>35</v>
      </c>
      <c r="B21" s="9">
        <v>250</v>
      </c>
      <c r="C21" s="10"/>
      <c r="D21" s="10"/>
      <c r="E21" s="10"/>
      <c r="F21" s="27"/>
      <c r="I21" s="11"/>
    </row>
    <row r="22" spans="1:10" ht="15.75">
      <c r="A22" s="8" t="s">
        <v>36</v>
      </c>
      <c r="B22" s="9">
        <v>250</v>
      </c>
      <c r="C22" s="10"/>
      <c r="D22" s="3" t="s">
        <v>37</v>
      </c>
      <c r="E22" s="2"/>
      <c r="F22" s="6"/>
      <c r="I22" s="11"/>
    </row>
    <row r="23" spans="1:10">
      <c r="A23" s="17" t="s">
        <v>38</v>
      </c>
      <c r="B23" s="9">
        <v>416.67</v>
      </c>
      <c r="C23" s="10"/>
      <c r="D23" s="5"/>
      <c r="E23" s="5"/>
      <c r="F23" s="6"/>
      <c r="I23" s="11"/>
    </row>
    <row r="24" spans="1:10">
      <c r="B24" s="5"/>
      <c r="C24" s="10"/>
      <c r="D24" s="5" t="s">
        <v>4</v>
      </c>
      <c r="E24" s="17" t="s">
        <v>5</v>
      </c>
      <c r="F24" s="9">
        <f>Allotments!C4</f>
        <v>721.0291666666667</v>
      </c>
      <c r="I24" s="11"/>
    </row>
    <row r="25" spans="1:10">
      <c r="B25" s="13">
        <f>SUM(B11:B24)</f>
        <v>1778.43</v>
      </c>
      <c r="C25" s="10"/>
      <c r="D25" s="5"/>
      <c r="E25" s="17" t="s">
        <v>39</v>
      </c>
      <c r="F25" s="9">
        <f>Allotments!C5</f>
        <v>708</v>
      </c>
    </row>
    <row r="26" spans="1:10">
      <c r="B26" s="16"/>
      <c r="C26" s="10"/>
      <c r="D26" s="5"/>
      <c r="E26" s="17" t="s">
        <v>40</v>
      </c>
      <c r="F26" s="9">
        <f>Allotments!C6</f>
        <v>615.27</v>
      </c>
    </row>
    <row r="27" spans="1:10" ht="15.75">
      <c r="A27" s="28" t="s">
        <v>41</v>
      </c>
      <c r="B27" s="29"/>
      <c r="C27" s="10"/>
      <c r="D27" s="5"/>
      <c r="E27" s="17" t="s">
        <v>42</v>
      </c>
      <c r="F27" s="9">
        <f>Allotments!C7</f>
        <v>12.6</v>
      </c>
    </row>
    <row r="28" spans="1:10">
      <c r="B28" s="7"/>
      <c r="C28" s="10"/>
      <c r="D28" s="5"/>
      <c r="E28" s="17" t="s">
        <v>43</v>
      </c>
      <c r="F28" s="9">
        <f>Allotments!C8</f>
        <v>36.67</v>
      </c>
    </row>
    <row r="29" spans="1:10">
      <c r="A29" s="8" t="s">
        <v>44</v>
      </c>
      <c r="B29" s="15">
        <v>20.85</v>
      </c>
      <c r="C29" s="10"/>
      <c r="D29" s="5"/>
      <c r="E29" s="17" t="s">
        <v>45</v>
      </c>
      <c r="F29" s="9"/>
    </row>
    <row r="30" spans="1:10">
      <c r="A30" s="8" t="s">
        <v>46</v>
      </c>
      <c r="B30" s="15">
        <v>300</v>
      </c>
      <c r="C30" s="10"/>
      <c r="D30" s="5"/>
      <c r="E30" s="30" t="s">
        <v>27</v>
      </c>
      <c r="F30" s="10">
        <f>SUM(F24:F29)</f>
        <v>2093.5691666666667</v>
      </c>
    </row>
    <row r="31" spans="1:10">
      <c r="A31" s="8" t="s">
        <v>17</v>
      </c>
      <c r="B31" s="15">
        <v>13.14</v>
      </c>
      <c r="C31" s="10"/>
      <c r="D31" s="5"/>
      <c r="E31" s="5"/>
      <c r="F31" s="6"/>
    </row>
    <row r="32" spans="1:10">
      <c r="A32" s="8" t="s">
        <v>47</v>
      </c>
      <c r="B32" s="15">
        <v>162.46</v>
      </c>
      <c r="C32" s="10"/>
      <c r="D32" s="5" t="s">
        <v>48</v>
      </c>
      <c r="E32" s="17" t="s">
        <v>5</v>
      </c>
      <c r="F32" s="9">
        <v>-2215</v>
      </c>
      <c r="H32" s="31"/>
    </row>
    <row r="33" spans="1:7">
      <c r="A33" s="8" t="s">
        <v>49</v>
      </c>
      <c r="B33" s="15">
        <v>120</v>
      </c>
      <c r="C33" s="10"/>
      <c r="D33" s="5"/>
      <c r="E33" s="5"/>
      <c r="F33" s="6"/>
      <c r="G33"/>
    </row>
    <row r="34" spans="1:7">
      <c r="B34" s="7"/>
      <c r="C34" s="10"/>
      <c r="D34" s="30"/>
      <c r="E34" s="32" t="s">
        <v>50</v>
      </c>
      <c r="F34" s="19">
        <f>F30+F32</f>
        <v>-121.43083333333334</v>
      </c>
    </row>
    <row r="35" spans="1:7">
      <c r="B35" s="33">
        <f>SUM(B29:B34)</f>
        <v>616.45000000000005</v>
      </c>
      <c r="C35" s="10"/>
      <c r="D35" s="5"/>
      <c r="E35" s="34" t="s">
        <v>51</v>
      </c>
      <c r="F35" s="10">
        <v>500</v>
      </c>
    </row>
    <row r="36" spans="1:7">
      <c r="B36" s="5"/>
      <c r="C36" s="5"/>
      <c r="D36" s="5"/>
      <c r="E36" s="5"/>
      <c r="F36" s="10">
        <f>SUM(F34:F35)</f>
        <v>378.56916666666666</v>
      </c>
    </row>
    <row r="37" spans="1:7" ht="15.75">
      <c r="A37" s="28" t="s">
        <v>52</v>
      </c>
      <c r="B37" s="7"/>
      <c r="C37" s="5"/>
      <c r="D37" s="5"/>
      <c r="E37" s="5"/>
      <c r="F37" s="6"/>
    </row>
    <row r="38" spans="1:7">
      <c r="B38" s="7"/>
      <c r="C38" s="5"/>
      <c r="D38" s="5"/>
      <c r="E38" s="5"/>
      <c r="F38" s="6"/>
      <c r="G38" s="31"/>
    </row>
    <row r="39" spans="1:7">
      <c r="A39" s="8" t="s">
        <v>53</v>
      </c>
      <c r="B39" s="15">
        <v>195</v>
      </c>
      <c r="C39" s="5"/>
      <c r="D39" s="5"/>
      <c r="E39" s="5"/>
      <c r="F39" s="6"/>
      <c r="G39" s="31"/>
    </row>
    <row r="40" spans="1:7">
      <c r="A40" s="8" t="s">
        <v>39</v>
      </c>
      <c r="B40" s="15">
        <f>12.36+14.36+16.1</f>
        <v>42.82</v>
      </c>
      <c r="C40" s="5"/>
      <c r="D40" s="10" t="s">
        <v>27</v>
      </c>
      <c r="E40" s="10"/>
      <c r="F40" s="10">
        <f>F13+F20+B35+B45+B9+B25</f>
        <v>5251.7408333333333</v>
      </c>
      <c r="G40" s="31"/>
    </row>
    <row r="41" spans="1:7">
      <c r="A41" s="8" t="s">
        <v>54</v>
      </c>
      <c r="B41" s="15">
        <v>200</v>
      </c>
      <c r="C41" s="5"/>
      <c r="D41" s="10" t="s">
        <v>55</v>
      </c>
      <c r="E41" s="10"/>
      <c r="F41" s="10">
        <f>'Cremer''s'!H36</f>
        <v>471.88000000000005</v>
      </c>
      <c r="G41" s="31"/>
    </row>
    <row r="42" spans="1:7" ht="15.75" thickBot="1">
      <c r="A42" s="8"/>
      <c r="B42" s="15"/>
      <c r="D42" s="35" t="s">
        <v>56</v>
      </c>
      <c r="E42" s="31"/>
      <c r="F42" s="36">
        <f>SUM(F40:F41)</f>
        <v>5723.6208333333334</v>
      </c>
      <c r="G42" s="31"/>
    </row>
    <row r="43" spans="1:7" ht="15.75" thickTop="1">
      <c r="A43" s="8"/>
      <c r="B43" s="15"/>
      <c r="D43" s="31" t="s">
        <v>57</v>
      </c>
      <c r="E43" s="31"/>
      <c r="F43" s="31">
        <v>9730</v>
      </c>
      <c r="G43" s="31"/>
    </row>
    <row r="44" spans="1:7">
      <c r="B44" s="7"/>
      <c r="D44" t="s">
        <v>58</v>
      </c>
      <c r="F44" s="37">
        <f>F42/F43</f>
        <v>0.58824468996231583</v>
      </c>
      <c r="G44" s="31"/>
    </row>
    <row r="45" spans="1:7">
      <c r="B45" s="33">
        <f>SUM(B39:B44)</f>
        <v>437.82</v>
      </c>
      <c r="G45" s="31"/>
    </row>
    <row r="46" spans="1:7">
      <c r="B46" s="7"/>
      <c r="G46" s="31"/>
    </row>
    <row r="47" spans="1:7">
      <c r="A47" t="s">
        <v>59</v>
      </c>
      <c r="B47" s="25">
        <v>-10044</v>
      </c>
      <c r="G47" s="31"/>
    </row>
    <row r="48" spans="1:7">
      <c r="B48" s="25"/>
      <c r="G48" s="31"/>
    </row>
    <row r="49" spans="1:7">
      <c r="G49" s="31"/>
    </row>
    <row r="50" spans="1:7">
      <c r="A50" s="38" t="s">
        <v>60</v>
      </c>
      <c r="B50" s="38"/>
      <c r="C50" s="38"/>
      <c r="D50" s="38"/>
      <c r="E50" s="38"/>
      <c r="F50" s="38"/>
    </row>
    <row r="51" spans="1:7">
      <c r="A51" s="38"/>
      <c r="B51" s="38"/>
      <c r="C51" s="38"/>
      <c r="D51" s="38"/>
      <c r="E51" s="38"/>
      <c r="F51" s="38"/>
    </row>
    <row r="52" spans="1:7">
      <c r="A52" s="39" t="s">
        <v>61</v>
      </c>
    </row>
    <row r="53" spans="1:7">
      <c r="A53" t="s">
        <v>62</v>
      </c>
      <c r="B53" t="s">
        <v>63</v>
      </c>
      <c r="D53" s="7">
        <v>1100</v>
      </c>
      <c r="E53" s="40" t="s">
        <v>64</v>
      </c>
    </row>
    <row r="54" spans="1:7">
      <c r="A54" t="s">
        <v>65</v>
      </c>
      <c r="B54" t="s">
        <v>66</v>
      </c>
      <c r="D54" s="7">
        <v>168.94</v>
      </c>
    </row>
    <row r="55" spans="1:7">
      <c r="A55" t="s">
        <v>67</v>
      </c>
      <c r="B55" t="s">
        <v>66</v>
      </c>
      <c r="D55" s="7">
        <v>120.95</v>
      </c>
    </row>
    <row r="56" spans="1:7">
      <c r="A56" t="s">
        <v>68</v>
      </c>
      <c r="B56" t="s">
        <v>66</v>
      </c>
      <c r="D56" s="7">
        <v>233.9</v>
      </c>
    </row>
    <row r="57" spans="1:7">
      <c r="A57" t="s">
        <v>69</v>
      </c>
      <c r="B57" t="s">
        <v>66</v>
      </c>
      <c r="D57" s="7">
        <v>1432.34</v>
      </c>
    </row>
    <row r="58" spans="1:7">
      <c r="A58" t="s">
        <v>70</v>
      </c>
      <c r="B58" t="s">
        <v>71</v>
      </c>
      <c r="D58" s="7">
        <v>2500</v>
      </c>
      <c r="E58" s="40" t="s">
        <v>64</v>
      </c>
    </row>
    <row r="59" spans="1:7">
      <c r="A59" t="s">
        <v>70</v>
      </c>
      <c r="B59" t="s">
        <v>66</v>
      </c>
      <c r="D59" s="7">
        <v>4000</v>
      </c>
    </row>
    <row r="60" spans="1:7">
      <c r="A60" t="s">
        <v>72</v>
      </c>
      <c r="B60" t="s">
        <v>66</v>
      </c>
      <c r="D60" s="7">
        <v>485</v>
      </c>
    </row>
    <row r="61" spans="1:7">
      <c r="A61" t="s">
        <v>73</v>
      </c>
      <c r="B61" t="s">
        <v>66</v>
      </c>
      <c r="D61" s="7">
        <v>680</v>
      </c>
      <c r="E61" s="41" t="s">
        <v>74</v>
      </c>
      <c r="F61" s="42">
        <f>D54+D55+D56+D57+D59+D60+D61+D62+D65+D64</f>
        <v>10478.330000000002</v>
      </c>
    </row>
    <row r="62" spans="1:7">
      <c r="A62" t="s">
        <v>75</v>
      </c>
      <c r="B62" t="s">
        <v>66</v>
      </c>
      <c r="D62" s="7">
        <v>2690</v>
      </c>
      <c r="E62" s="41" t="s">
        <v>76</v>
      </c>
      <c r="F62" s="42">
        <f>D53+D63+D66</f>
        <v>2885</v>
      </c>
    </row>
    <row r="63" spans="1:7">
      <c r="A63" t="s">
        <v>77</v>
      </c>
      <c r="B63" t="s">
        <v>63</v>
      </c>
      <c r="D63" s="7">
        <v>1395</v>
      </c>
      <c r="E63" s="41" t="s">
        <v>71</v>
      </c>
      <c r="F63" s="42">
        <f>D58</f>
        <v>2500</v>
      </c>
    </row>
    <row r="64" spans="1:7">
      <c r="A64" t="s">
        <v>78</v>
      </c>
      <c r="B64" t="s">
        <v>66</v>
      </c>
      <c r="D64" s="7">
        <v>367.2</v>
      </c>
    </row>
    <row r="65" spans="1:4">
      <c r="A65" t="s">
        <v>72</v>
      </c>
      <c r="B65" t="s">
        <v>66</v>
      </c>
      <c r="D65" s="7">
        <v>300</v>
      </c>
    </row>
    <row r="66" spans="1:4">
      <c r="A66" t="s">
        <v>79</v>
      </c>
      <c r="B66" t="s">
        <v>66</v>
      </c>
      <c r="D66" s="7">
        <v>390</v>
      </c>
    </row>
    <row r="67" spans="1:4">
      <c r="D67" s="33">
        <f>SUM(D53:D66)</f>
        <v>15863.330000000002</v>
      </c>
    </row>
    <row r="68" spans="1:4">
      <c r="D68" s="42">
        <f>SUM(F61:F68)-D67</f>
        <v>0</v>
      </c>
    </row>
  </sheetData>
  <mergeCells count="1">
    <mergeCell ref="A50:F51"/>
  </mergeCells>
  <printOptions horizontalCentered="1"/>
  <pageMargins left="0.23622047244094491" right="0.23622047244094491" top="0.91" bottom="0.31496062992125984" header="0.23622047244094491" footer="0.23622047244094491"/>
  <pageSetup paperSize="9" scale="98" fitToHeight="2" orientation="portrait" r:id="rId1"/>
  <headerFooter>
    <oddHeader>&amp;C&amp;"-,Bold"&amp;14Land Management&amp;12
Income and Expenditure 2022-23</oddHeader>
  </headerFooter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view="pageBreakPreview" zoomScale="90" zoomScaleNormal="100" zoomScaleSheetLayoutView="90" workbookViewId="0">
      <selection activeCell="M23" sqref="M23"/>
    </sheetView>
  </sheetViews>
  <sheetFormatPr defaultColWidth="9.140625" defaultRowHeight="15.75"/>
  <cols>
    <col min="1" max="1" width="3.85546875" style="46" customWidth="1"/>
    <col min="2" max="2" width="34.140625" style="46" customWidth="1"/>
    <col min="3" max="3" width="9.28515625" style="44" bestFit="1" customWidth="1"/>
    <col min="4" max="4" width="4.5703125" style="45" customWidth="1"/>
    <col min="5" max="5" width="9.28515625" style="45" customWidth="1"/>
    <col min="6" max="6" width="13.5703125" style="45" customWidth="1"/>
    <col min="7" max="7" width="13.5703125" style="44" customWidth="1"/>
    <col min="8" max="8" width="13.5703125" style="45" customWidth="1"/>
    <col min="9" max="9" width="3.5703125" style="46" customWidth="1"/>
    <col min="10" max="16" width="9.140625" style="46"/>
    <col min="17" max="17" width="27.28515625" style="46" bestFit="1" customWidth="1"/>
    <col min="18" max="18" width="30.85546875" style="46" bestFit="1" customWidth="1"/>
    <col min="19" max="16384" width="9.140625" style="46"/>
  </cols>
  <sheetData>
    <row r="1" spans="2:18" ht="18.75">
      <c r="B1" s="43" t="s">
        <v>80</v>
      </c>
      <c r="G1" s="44" t="str">
        <f>'Land Management'!B1</f>
        <v>as at 31/12/22</v>
      </c>
    </row>
    <row r="2" spans="2:18" ht="18.75">
      <c r="B2" s="43"/>
    </row>
    <row r="3" spans="2:18" s="53" customFormat="1" ht="31.5">
      <c r="B3" s="47"/>
      <c r="C3" s="48" t="s">
        <v>27</v>
      </c>
      <c r="D3" s="49"/>
      <c r="E3" s="50" t="s">
        <v>81</v>
      </c>
      <c r="F3" s="50" t="s">
        <v>82</v>
      </c>
      <c r="G3" s="51" t="s">
        <v>83</v>
      </c>
      <c r="H3" s="52" t="s">
        <v>84</v>
      </c>
    </row>
    <row r="4" spans="2:18">
      <c r="B4" s="54" t="s">
        <v>85</v>
      </c>
      <c r="E4" s="55">
        <v>122.23</v>
      </c>
      <c r="F4" s="55">
        <v>156.09</v>
      </c>
      <c r="G4" s="56">
        <v>200</v>
      </c>
    </row>
    <row r="6" spans="2:18">
      <c r="B6" s="57" t="s">
        <v>86</v>
      </c>
      <c r="C6" s="58">
        <v>47.49</v>
      </c>
      <c r="E6" s="59">
        <v>47.49</v>
      </c>
      <c r="F6" s="59"/>
      <c r="G6" s="60"/>
      <c r="H6" s="59"/>
      <c r="P6" s="61"/>
      <c r="Q6" s="57"/>
      <c r="R6" s="57"/>
    </row>
    <row r="7" spans="2:18">
      <c r="B7" s="46" t="s">
        <v>87</v>
      </c>
      <c r="C7" s="58">
        <v>60.9</v>
      </c>
      <c r="E7" s="59"/>
      <c r="F7" s="59"/>
      <c r="G7" s="60"/>
      <c r="H7" s="59">
        <v>60.9</v>
      </c>
      <c r="L7" s="61"/>
      <c r="M7" s="61"/>
    </row>
    <row r="8" spans="2:18">
      <c r="B8" s="57" t="s">
        <v>88</v>
      </c>
      <c r="C8" s="58">
        <v>18.05</v>
      </c>
      <c r="E8" s="59"/>
      <c r="F8" s="59"/>
      <c r="G8" s="60"/>
      <c r="H8" s="59">
        <v>18.05</v>
      </c>
      <c r="P8" s="61"/>
      <c r="Q8" s="57"/>
      <c r="R8" s="57"/>
    </row>
    <row r="9" spans="2:18">
      <c r="B9" s="57" t="s">
        <v>89</v>
      </c>
      <c r="C9" s="58">
        <v>-25</v>
      </c>
      <c r="D9" s="44"/>
      <c r="E9" s="60"/>
      <c r="F9" s="60"/>
      <c r="G9" s="60">
        <v>-25</v>
      </c>
      <c r="H9" s="60"/>
      <c r="P9" s="61"/>
      <c r="Q9" s="57"/>
      <c r="R9" s="57"/>
    </row>
    <row r="10" spans="2:18">
      <c r="B10" s="62" t="s">
        <v>90</v>
      </c>
      <c r="C10" s="58">
        <v>29.45</v>
      </c>
      <c r="E10" s="59"/>
      <c r="F10" s="59"/>
      <c r="G10" s="60"/>
      <c r="H10" s="59">
        <v>29.45</v>
      </c>
      <c r="P10" s="61"/>
      <c r="Q10" s="57"/>
      <c r="R10" s="57"/>
    </row>
    <row r="11" spans="2:18">
      <c r="B11" s="62" t="s">
        <v>91</v>
      </c>
      <c r="C11" s="58">
        <v>15.45</v>
      </c>
      <c r="E11" s="59"/>
      <c r="F11" s="59"/>
      <c r="G11" s="60"/>
      <c r="H11" s="59">
        <v>15.45</v>
      </c>
      <c r="L11" s="61"/>
      <c r="M11" s="61"/>
      <c r="P11" s="63"/>
      <c r="Q11" s="64"/>
      <c r="R11" s="64"/>
    </row>
    <row r="12" spans="2:18">
      <c r="B12" s="65" t="s">
        <v>92</v>
      </c>
      <c r="C12" s="58">
        <v>24.54</v>
      </c>
      <c r="E12" s="59"/>
      <c r="F12" s="59"/>
      <c r="G12" s="60"/>
      <c r="H12" s="59">
        <v>24.54</v>
      </c>
      <c r="L12" s="61"/>
      <c r="M12" s="61"/>
      <c r="P12" s="61"/>
      <c r="Q12" s="57"/>
      <c r="R12" s="57"/>
    </row>
    <row r="13" spans="2:18">
      <c r="B13" s="65" t="s">
        <v>93</v>
      </c>
      <c r="C13" s="58">
        <v>28.32</v>
      </c>
      <c r="E13" s="59"/>
      <c r="F13" s="59"/>
      <c r="G13" s="60"/>
      <c r="H13" s="59">
        <v>28.32</v>
      </c>
      <c r="L13" s="61"/>
      <c r="M13" s="61"/>
    </row>
    <row r="14" spans="2:18">
      <c r="B14" s="65" t="s">
        <v>94</v>
      </c>
      <c r="C14" s="58">
        <v>40</v>
      </c>
      <c r="E14" s="59"/>
      <c r="F14" s="59"/>
      <c r="G14" s="60"/>
      <c r="H14" s="59">
        <v>40</v>
      </c>
      <c r="L14" s="61"/>
      <c r="M14" s="61"/>
    </row>
    <row r="15" spans="2:18">
      <c r="B15" s="65" t="s">
        <v>95</v>
      </c>
      <c r="C15" s="58">
        <v>192.5</v>
      </c>
      <c r="E15" s="59"/>
      <c r="F15" s="59"/>
      <c r="G15" s="60"/>
      <c r="H15" s="59">
        <f>C15</f>
        <v>192.5</v>
      </c>
      <c r="L15" s="61"/>
      <c r="M15" s="61"/>
      <c r="P15" s="61"/>
      <c r="Q15" s="57"/>
      <c r="R15" s="57"/>
    </row>
    <row r="16" spans="2:18">
      <c r="B16" s="65" t="s">
        <v>96</v>
      </c>
      <c r="C16" s="58">
        <v>-781.65</v>
      </c>
      <c r="E16" s="59"/>
      <c r="F16" s="59"/>
      <c r="G16" s="60">
        <v>-781.65</v>
      </c>
      <c r="H16" s="59"/>
      <c r="L16" s="61"/>
      <c r="M16" s="61"/>
    </row>
    <row r="17" spans="2:18">
      <c r="B17" s="46" t="s">
        <v>97</v>
      </c>
      <c r="C17" s="58">
        <v>62.67</v>
      </c>
      <c r="E17" s="59"/>
      <c r="F17" s="59"/>
      <c r="G17" s="60"/>
      <c r="H17" s="59">
        <f>C17</f>
        <v>62.67</v>
      </c>
      <c r="L17" s="61"/>
      <c r="M17" s="61"/>
    </row>
    <row r="18" spans="2:18">
      <c r="B18" s="46" t="s">
        <v>98</v>
      </c>
      <c r="C18" s="58">
        <v>169.08</v>
      </c>
      <c r="E18" s="59"/>
      <c r="F18" s="59"/>
      <c r="G18" s="60">
        <f>C18</f>
        <v>169.08</v>
      </c>
      <c r="H18" s="59"/>
      <c r="L18" s="61"/>
      <c r="M18" s="61"/>
    </row>
    <row r="19" spans="2:18">
      <c r="B19" s="46" t="s">
        <v>99</v>
      </c>
      <c r="C19" s="58">
        <v>36.659999999999997</v>
      </c>
      <c r="E19" s="59"/>
      <c r="F19" s="59"/>
      <c r="G19" s="60">
        <f>C19</f>
        <v>36.659999999999997</v>
      </c>
      <c r="H19" s="59"/>
      <c r="L19" s="61"/>
      <c r="M19" s="61"/>
    </row>
    <row r="20" spans="2:18">
      <c r="B20" s="46" t="s">
        <v>100</v>
      </c>
      <c r="C20" s="44">
        <v>44.76</v>
      </c>
      <c r="E20" s="59"/>
      <c r="F20" s="59"/>
      <c r="G20" s="60">
        <f t="shared" ref="G20:G26" si="0">C20</f>
        <v>44.76</v>
      </c>
      <c r="H20" s="59"/>
      <c r="L20" s="61"/>
      <c r="M20" s="61"/>
      <c r="P20" s="61"/>
      <c r="Q20" s="65"/>
      <c r="R20" s="65"/>
    </row>
    <row r="21" spans="2:18">
      <c r="B21" s="46" t="s">
        <v>101</v>
      </c>
      <c r="C21" s="44">
        <v>67.47</v>
      </c>
      <c r="E21" s="59"/>
      <c r="F21" s="59"/>
      <c r="G21" s="60">
        <f t="shared" si="0"/>
        <v>67.47</v>
      </c>
      <c r="H21" s="59"/>
      <c r="P21" s="61"/>
      <c r="Q21" s="57"/>
      <c r="R21" s="57"/>
    </row>
    <row r="22" spans="2:18">
      <c r="B22" s="46" t="s">
        <v>102</v>
      </c>
      <c r="C22" s="44">
        <v>21.36</v>
      </c>
      <c r="E22" s="60"/>
      <c r="F22" s="59"/>
      <c r="G22" s="60">
        <f t="shared" si="0"/>
        <v>21.36</v>
      </c>
      <c r="H22" s="59"/>
      <c r="P22" s="61"/>
      <c r="Q22" s="65"/>
      <c r="R22" s="65"/>
    </row>
    <row r="23" spans="2:18">
      <c r="B23" s="46" t="s">
        <v>103</v>
      </c>
      <c r="C23" s="44">
        <v>21.67</v>
      </c>
      <c r="E23" s="59"/>
      <c r="F23" s="59"/>
      <c r="G23" s="60">
        <f t="shared" si="0"/>
        <v>21.67</v>
      </c>
      <c r="H23" s="59"/>
      <c r="L23" s="66">
        <f>SUM(F20:F24)</f>
        <v>0</v>
      </c>
      <c r="M23" s="66">
        <f>F19+L23</f>
        <v>0</v>
      </c>
      <c r="P23" s="61"/>
      <c r="Q23" s="57"/>
      <c r="R23" s="57"/>
    </row>
    <row r="24" spans="2:18">
      <c r="B24" s="46" t="s">
        <v>104</v>
      </c>
      <c r="C24" s="44">
        <v>24.99</v>
      </c>
      <c r="E24" s="59"/>
      <c r="F24" s="59"/>
      <c r="G24" s="60">
        <f t="shared" si="0"/>
        <v>24.99</v>
      </c>
      <c r="H24" s="59"/>
      <c r="P24" s="61"/>
      <c r="Q24" s="65"/>
      <c r="R24" s="65"/>
    </row>
    <row r="25" spans="2:18">
      <c r="B25" s="46" t="s">
        <v>105</v>
      </c>
      <c r="C25" s="44">
        <v>19.16</v>
      </c>
      <c r="E25" s="59"/>
      <c r="F25" s="59"/>
      <c r="G25" s="60">
        <f t="shared" si="0"/>
        <v>19.16</v>
      </c>
      <c r="H25" s="59"/>
      <c r="P25" s="61"/>
      <c r="Q25" s="57"/>
      <c r="R25" s="57"/>
    </row>
    <row r="26" spans="2:18">
      <c r="B26" s="46" t="s">
        <v>106</v>
      </c>
      <c r="C26" s="44">
        <v>20.82</v>
      </c>
      <c r="E26" s="59"/>
      <c r="F26" s="59"/>
      <c r="G26" s="60">
        <f t="shared" si="0"/>
        <v>20.82</v>
      </c>
      <c r="H26" s="59"/>
      <c r="P26" s="61"/>
      <c r="Q26" s="57"/>
      <c r="R26" s="57"/>
    </row>
    <row r="27" spans="2:18">
      <c r="B27" s="57"/>
      <c r="K27" s="66"/>
      <c r="P27" s="61"/>
      <c r="Q27" s="57"/>
      <c r="R27" s="57"/>
    </row>
    <row r="28" spans="2:18" hidden="1">
      <c r="B28" s="57"/>
      <c r="P28" s="61"/>
      <c r="Q28" s="57"/>
      <c r="R28" s="57"/>
    </row>
    <row r="29" spans="2:18" hidden="1">
      <c r="B29" s="57"/>
      <c r="P29" s="61"/>
      <c r="Q29" s="57"/>
      <c r="R29" s="57"/>
    </row>
    <row r="30" spans="2:18" hidden="1">
      <c r="B30" s="57"/>
      <c r="P30" s="61"/>
      <c r="Q30" s="57"/>
      <c r="R30" s="57"/>
    </row>
    <row r="31" spans="2:18" hidden="1">
      <c r="B31" s="57"/>
    </row>
    <row r="32" spans="2:18" hidden="1"/>
    <row r="33" spans="2:10" hidden="1"/>
    <row r="34" spans="2:10" hidden="1"/>
    <row r="35" spans="2:10">
      <c r="B35" s="67"/>
      <c r="C35" s="68"/>
      <c r="D35" s="69"/>
      <c r="E35" s="69"/>
      <c r="F35" s="69"/>
      <c r="G35" s="68"/>
      <c r="H35" s="69"/>
    </row>
    <row r="36" spans="2:10">
      <c r="B36" s="46" t="s">
        <v>27</v>
      </c>
      <c r="C36" s="44">
        <f t="shared" ref="C36:H36" si="1">SUM(C5:C35)</f>
        <v>138.68999999999997</v>
      </c>
      <c r="E36" s="44">
        <f>SUM(E5:E35)</f>
        <v>47.49</v>
      </c>
      <c r="F36" s="45">
        <f>SUM(F5:F35)</f>
        <v>0</v>
      </c>
      <c r="G36" s="44">
        <f t="shared" si="1"/>
        <v>-380.67999999999989</v>
      </c>
      <c r="H36" s="45">
        <f t="shared" si="1"/>
        <v>471.88000000000005</v>
      </c>
      <c r="J36" s="66">
        <f>SUM(D36:H36)-C36</f>
        <v>0</v>
      </c>
    </row>
    <row r="38" spans="2:10" ht="16.5" thickBot="1">
      <c r="B38" s="46" t="s">
        <v>107</v>
      </c>
      <c r="E38" s="70">
        <f>E4-SUM(E5:E35)</f>
        <v>74.740000000000009</v>
      </c>
      <c r="F38" s="70">
        <f>F4-SUM(F5:F35)</f>
        <v>156.09</v>
      </c>
      <c r="G38" s="71">
        <f>G4-SUM(G5:G35)</f>
        <v>580.67999999999984</v>
      </c>
    </row>
    <row r="39" spans="2:10" ht="16.5" thickTop="1"/>
    <row r="40" spans="2:10">
      <c r="B40" s="46" t="s">
        <v>96</v>
      </c>
      <c r="G40" s="44">
        <f>G16+SUM(G18:G26)</f>
        <v>-355.67999999999989</v>
      </c>
    </row>
  </sheetData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Normal="100" zoomScaleSheetLayoutView="100" workbookViewId="0">
      <selection activeCell="C29" sqref="C29"/>
    </sheetView>
  </sheetViews>
  <sheetFormatPr defaultColWidth="9.140625" defaultRowHeight="15"/>
  <cols>
    <col min="1" max="1" width="13.7109375" customWidth="1"/>
    <col min="2" max="2" width="10.28515625" customWidth="1"/>
    <col min="3" max="3" width="10.85546875" style="6" bestFit="1" customWidth="1"/>
    <col min="4" max="4" width="14" style="5" customWidth="1"/>
    <col min="5" max="5" width="5" style="5" customWidth="1"/>
    <col min="6" max="6" width="24.5703125" style="5" bestFit="1" customWidth="1"/>
    <col min="7" max="7" width="9.140625" style="5"/>
    <col min="8" max="8" width="4.140625" customWidth="1"/>
  </cols>
  <sheetData>
    <row r="1" spans="1:11" s="1" customFormat="1" ht="15.75">
      <c r="A1" s="28" t="s">
        <v>37</v>
      </c>
      <c r="C1" s="4"/>
      <c r="D1" s="2" t="str">
        <f>'Land Management'!B1</f>
        <v>as at 31/12/22</v>
      </c>
      <c r="E1" s="2"/>
      <c r="F1" s="2"/>
      <c r="G1" s="2"/>
    </row>
    <row r="4" spans="1:11">
      <c r="A4" t="s">
        <v>4</v>
      </c>
      <c r="B4" t="s">
        <v>5</v>
      </c>
      <c r="C4" s="10">
        <f>(785.47*(5/12))+393.75</f>
        <v>721.0291666666667</v>
      </c>
      <c r="D4" s="10"/>
      <c r="E4" s="10"/>
      <c r="F4" s="72" t="s">
        <v>108</v>
      </c>
      <c r="G4" s="10"/>
    </row>
    <row r="5" spans="1:11">
      <c r="B5" t="s">
        <v>39</v>
      </c>
      <c r="C5" s="10">
        <f>23.68+159.48+524.84</f>
        <v>708</v>
      </c>
      <c r="D5" s="10"/>
      <c r="E5" s="10"/>
      <c r="F5" s="10" t="s">
        <v>109</v>
      </c>
      <c r="G5" s="10">
        <v>549.96</v>
      </c>
    </row>
    <row r="6" spans="1:11">
      <c r="B6" t="s">
        <v>40</v>
      </c>
      <c r="C6" s="10">
        <f>G9</f>
        <v>615.27</v>
      </c>
      <c r="D6" s="10"/>
      <c r="E6" s="10"/>
      <c r="F6" s="10" t="s">
        <v>110</v>
      </c>
      <c r="G6" s="10">
        <v>65.31</v>
      </c>
    </row>
    <row r="7" spans="1:11">
      <c r="B7" t="s">
        <v>42</v>
      </c>
      <c r="C7" s="10">
        <f>G17</f>
        <v>12.6</v>
      </c>
      <c r="D7" s="10"/>
      <c r="E7" s="10"/>
      <c r="F7" s="10"/>
      <c r="G7" s="10"/>
      <c r="K7" s="24">
        <f>C6+C7+C8</f>
        <v>664.54</v>
      </c>
    </row>
    <row r="8" spans="1:11">
      <c r="B8" t="s">
        <v>43</v>
      </c>
      <c r="C8" s="10">
        <f>G25</f>
        <v>36.67</v>
      </c>
      <c r="D8" s="10"/>
      <c r="E8" s="10"/>
      <c r="F8" s="10"/>
      <c r="G8" s="10"/>
    </row>
    <row r="9" spans="1:11">
      <c r="B9" t="s">
        <v>45</v>
      </c>
      <c r="C9" s="73"/>
      <c r="D9" s="10"/>
      <c r="E9" s="10"/>
      <c r="F9" s="10"/>
      <c r="G9" s="13">
        <f>SUM(G5:G8)</f>
        <v>615.27</v>
      </c>
    </row>
    <row r="10" spans="1:11">
      <c r="B10" s="39" t="s">
        <v>27</v>
      </c>
      <c r="C10" s="10">
        <f>SUM(C4:C9)</f>
        <v>2093.5691666666667</v>
      </c>
      <c r="D10" s="10"/>
      <c r="E10" s="10"/>
      <c r="F10" s="10"/>
      <c r="G10" s="10"/>
    </row>
    <row r="11" spans="1:11">
      <c r="C11" s="10"/>
      <c r="D11" s="10"/>
      <c r="E11" s="10"/>
      <c r="F11" s="72" t="s">
        <v>111</v>
      </c>
      <c r="G11" s="10"/>
    </row>
    <row r="12" spans="1:11">
      <c r="A12" t="s">
        <v>48</v>
      </c>
      <c r="B12" t="s">
        <v>5</v>
      </c>
      <c r="C12" s="10">
        <v>-2215</v>
      </c>
      <c r="D12" s="10"/>
      <c r="E12" s="10"/>
      <c r="F12" s="10" t="s">
        <v>112</v>
      </c>
      <c r="G12" s="10">
        <v>12.6</v>
      </c>
    </row>
    <row r="13" spans="1:11">
      <c r="B13" s="39"/>
      <c r="C13" s="10"/>
      <c r="D13" s="10"/>
      <c r="E13" s="10"/>
      <c r="F13" s="10"/>
      <c r="G13" s="10"/>
    </row>
    <row r="14" spans="1:11">
      <c r="B14" s="74" t="s">
        <v>50</v>
      </c>
      <c r="C14" s="19">
        <f>C10+C12</f>
        <v>-121.43083333333334</v>
      </c>
      <c r="D14" s="10"/>
      <c r="E14" s="10"/>
      <c r="F14" s="10"/>
      <c r="G14" s="10"/>
    </row>
    <row r="15" spans="1:11">
      <c r="B15" s="41" t="s">
        <v>51</v>
      </c>
      <c r="C15" s="10">
        <v>500</v>
      </c>
      <c r="D15" s="10"/>
      <c r="E15" s="10"/>
      <c r="F15" s="10"/>
      <c r="G15" s="10"/>
    </row>
    <row r="16" spans="1:11">
      <c r="C16" s="10">
        <f>SUM(C14:C15)</f>
        <v>378.56916666666666</v>
      </c>
      <c r="D16" s="10"/>
      <c r="E16" s="10"/>
      <c r="F16" s="10"/>
      <c r="G16" s="10"/>
    </row>
    <row r="17" spans="1:7">
      <c r="C17" s="10"/>
      <c r="D17" s="10"/>
      <c r="E17" s="10"/>
      <c r="F17" s="10"/>
      <c r="G17" s="13">
        <f>SUM(G12:G16)</f>
        <v>12.6</v>
      </c>
    </row>
    <row r="18" spans="1:7">
      <c r="C18" s="10"/>
      <c r="D18" s="10"/>
      <c r="E18" s="10"/>
      <c r="F18" s="10"/>
      <c r="G18" s="10"/>
    </row>
    <row r="19" spans="1:7">
      <c r="C19" s="10"/>
      <c r="D19" s="10"/>
      <c r="E19" s="10"/>
      <c r="F19" s="10"/>
      <c r="G19" s="10"/>
    </row>
    <row r="20" spans="1:7">
      <c r="C20" s="10"/>
      <c r="D20" s="10"/>
      <c r="E20" s="10"/>
      <c r="F20" s="10"/>
      <c r="G20" s="10"/>
    </row>
    <row r="21" spans="1:7">
      <c r="A21" t="s">
        <v>113</v>
      </c>
      <c r="C21" s="10"/>
      <c r="D21" s="10">
        <v>8844.7099999999991</v>
      </c>
      <c r="E21" s="10"/>
      <c r="F21" s="72" t="s">
        <v>114</v>
      </c>
      <c r="G21" s="10"/>
    </row>
    <row r="22" spans="1:7">
      <c r="A22" t="s">
        <v>115</v>
      </c>
      <c r="C22" s="10">
        <f>-C12</f>
        <v>2215</v>
      </c>
      <c r="D22" s="10"/>
      <c r="E22" s="10"/>
      <c r="F22" s="10" t="s">
        <v>116</v>
      </c>
      <c r="G22" s="10">
        <v>20</v>
      </c>
    </row>
    <row r="23" spans="1:7">
      <c r="A23" t="s">
        <v>117</v>
      </c>
      <c r="C23" s="10">
        <f>-C10</f>
        <v>-2093.5691666666667</v>
      </c>
      <c r="D23" s="10"/>
      <c r="E23" s="10"/>
      <c r="F23" s="10" t="s">
        <v>116</v>
      </c>
      <c r="G23" s="10">
        <v>16.670000000000002</v>
      </c>
    </row>
    <row r="24" spans="1:7">
      <c r="C24" s="10"/>
      <c r="D24" s="10"/>
      <c r="E24" s="10"/>
      <c r="F24" s="10"/>
      <c r="G24" s="10"/>
    </row>
    <row r="25" spans="1:7" ht="15.75" thickBot="1">
      <c r="A25" t="s">
        <v>118</v>
      </c>
      <c r="C25" s="10"/>
      <c r="D25" s="75">
        <f>D21+C22+C23</f>
        <v>8966.1408333333329</v>
      </c>
      <c r="E25" s="10"/>
      <c r="F25" s="10"/>
      <c r="G25" s="13">
        <f>SUM(G22:G24)</f>
        <v>36.67</v>
      </c>
    </row>
    <row r="26" spans="1:7" ht="15.75" thickTop="1">
      <c r="E26" s="10"/>
      <c r="F26" s="10"/>
      <c r="G26" s="10"/>
    </row>
    <row r="28" spans="1:7">
      <c r="C28" s="6">
        <f>C7-G17</f>
        <v>0</v>
      </c>
    </row>
    <row r="29" spans="1:7">
      <c r="C29" s="6">
        <f>C8-G25</f>
        <v>0</v>
      </c>
    </row>
  </sheetData>
  <pageMargins left="0.78740157480314965" right="0.23622047244094491" top="1.1811023622047245" bottom="0.47244094488188981" header="0.23622047244094491" footer="0.31496062992125984"/>
  <pageSetup paperSize="9" orientation="portrait" r:id="rId1"/>
  <headerFooter>
    <oddHeader>&amp;C&amp;"-,Bold"&amp;14Land Management&amp;12
Income and Expenditure 2022-23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Land Management</vt:lpstr>
      <vt:lpstr>Cremer's</vt:lpstr>
      <vt:lpstr>Allotments</vt:lpstr>
      <vt:lpstr>Allotments!Print_Area</vt:lpstr>
      <vt:lpstr>'Cremer''s'!Print_Area</vt:lpstr>
      <vt:lpstr>'Land Management'!Print_Area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2023-01-09T17:09:22Z</dcterms:created>
  <dcterms:modified xsi:type="dcterms:W3CDTF">2023-01-09T17:11:37Z</dcterms:modified>
</cp:coreProperties>
</file>