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e\Budget Precept workings 2020-21\"/>
    </mc:Choice>
  </mc:AlternateContent>
  <xr:revisionPtr revIDLastSave="0" documentId="13_ncr:1_{0ECC0036-3419-4AA5-8912-2AFCAD11A2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udget" sheetId="5" r:id="rId1"/>
    <sheet name="LM Budget 2020-21" sheetId="3" r:id="rId2"/>
  </sheets>
  <externalReferences>
    <externalReference r:id="rId3"/>
  </externalReferences>
  <definedNames>
    <definedName name="_xlnm.Print_Area" localSheetId="0">Budget!$A$1:$S$52</definedName>
    <definedName name="_xlnm.Print_Area" localSheetId="1">'LM Budget 2020-21'!$A$1:$P$26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5" i="5" l="1"/>
  <c r="S49" i="5" s="1"/>
  <c r="P45" i="5"/>
  <c r="P49" i="5" s="1"/>
  <c r="M45" i="5"/>
  <c r="M49" i="5" s="1"/>
  <c r="C45" i="5"/>
  <c r="F41" i="5"/>
  <c r="G41" i="5" s="1"/>
  <c r="G40" i="5"/>
  <c r="F39" i="5"/>
  <c r="G39" i="5" s="1"/>
  <c r="F38" i="5"/>
  <c r="L38" i="5" s="1"/>
  <c r="F37" i="5"/>
  <c r="L37" i="5" s="1"/>
  <c r="F36" i="5"/>
  <c r="L36" i="5" s="1"/>
  <c r="F35" i="5"/>
  <c r="G35" i="5" s="1"/>
  <c r="F34" i="5"/>
  <c r="H34" i="5" s="1"/>
  <c r="F33" i="5"/>
  <c r="H33" i="5" s="1"/>
  <c r="F32" i="5"/>
  <c r="G32" i="5" s="1"/>
  <c r="F31" i="5"/>
  <c r="H31" i="5" s="1"/>
  <c r="D30" i="5"/>
  <c r="L30" i="5" s="1"/>
  <c r="F29" i="5"/>
  <c r="H29" i="5" s="1"/>
  <c r="F28" i="5"/>
  <c r="G28" i="5" s="1"/>
  <c r="F27" i="5"/>
  <c r="H27" i="5" s="1"/>
  <c r="E26" i="5"/>
  <c r="F26" i="5" s="1"/>
  <c r="F25" i="5"/>
  <c r="G25" i="5" s="1"/>
  <c r="F24" i="5"/>
  <c r="G24" i="5" s="1"/>
  <c r="D22" i="5"/>
  <c r="B22" i="5"/>
  <c r="B45" i="5" s="1"/>
  <c r="F20" i="5"/>
  <c r="H20" i="5" s="1"/>
  <c r="E19" i="5"/>
  <c r="F19" i="5" s="1"/>
  <c r="H19" i="5" s="1"/>
  <c r="F17" i="5"/>
  <c r="H17" i="5" s="1"/>
  <c r="F16" i="5"/>
  <c r="H16" i="5" s="1"/>
  <c r="F15" i="5"/>
  <c r="H15" i="5" s="1"/>
  <c r="E14" i="5"/>
  <c r="F14" i="5" s="1"/>
  <c r="F11" i="5"/>
  <c r="H11" i="5" s="1"/>
  <c r="F10" i="5"/>
  <c r="H10" i="5" s="1"/>
  <c r="F9" i="5"/>
  <c r="H9" i="5" s="1"/>
  <c r="F8" i="5"/>
  <c r="H8" i="5" s="1"/>
  <c r="F6" i="5"/>
  <c r="H6" i="5" s="1"/>
  <c r="I5" i="5"/>
  <c r="I45" i="5" s="1"/>
  <c r="E5" i="5"/>
  <c r="F4" i="5"/>
  <c r="G4" i="5" s="1"/>
  <c r="L26" i="3"/>
  <c r="J26" i="3"/>
  <c r="H26" i="3"/>
  <c r="F26" i="3"/>
  <c r="D26" i="3"/>
  <c r="B26" i="3"/>
  <c r="P14" i="3"/>
  <c r="N14" i="3"/>
  <c r="F14" i="3"/>
  <c r="D14" i="3"/>
  <c r="B14" i="3"/>
  <c r="L12" i="3"/>
  <c r="L10" i="3"/>
  <c r="L9" i="3"/>
  <c r="J9" i="3"/>
  <c r="J14" i="3" s="1"/>
  <c r="H9" i="3"/>
  <c r="L8" i="3"/>
  <c r="L7" i="3"/>
  <c r="L5" i="3"/>
  <c r="H5" i="3"/>
  <c r="H14" i="3" s="1"/>
  <c r="G6" i="5" l="1"/>
  <c r="G33" i="5"/>
  <c r="G11" i="5"/>
  <c r="G16" i="5"/>
  <c r="L14" i="3"/>
  <c r="D45" i="5"/>
  <c r="G29" i="5"/>
  <c r="G38" i="5"/>
  <c r="E45" i="5"/>
  <c r="G9" i="5"/>
  <c r="G36" i="5"/>
  <c r="I49" i="5"/>
  <c r="M50" i="5" s="1"/>
  <c r="I47" i="5"/>
  <c r="M51" i="5"/>
  <c r="M52" i="5" s="1"/>
  <c r="S51" i="5"/>
  <c r="S52" i="5" s="1"/>
  <c r="S50" i="5"/>
  <c r="G14" i="5"/>
  <c r="H14" i="5"/>
  <c r="G26" i="5"/>
  <c r="H26" i="5"/>
  <c r="P51" i="5"/>
  <c r="P52" i="5" s="1"/>
  <c r="P50" i="5"/>
  <c r="H4" i="5"/>
  <c r="F5" i="5"/>
  <c r="G8" i="5"/>
  <c r="G10" i="5"/>
  <c r="G15" i="5"/>
  <c r="G17" i="5"/>
  <c r="G19" i="5"/>
  <c r="L19" i="5" s="1"/>
  <c r="L45" i="5" s="1"/>
  <c r="G20" i="5"/>
  <c r="F22" i="5"/>
  <c r="G27" i="5"/>
  <c r="F30" i="5"/>
  <c r="G30" i="5" s="1"/>
  <c r="G31" i="5"/>
  <c r="G34" i="5"/>
  <c r="G37" i="5"/>
  <c r="M47" i="5"/>
  <c r="S47" i="5"/>
  <c r="P47" i="5"/>
  <c r="G22" i="5" l="1"/>
  <c r="H22" i="5"/>
  <c r="I51" i="5"/>
  <c r="I52" i="5" s="1"/>
  <c r="I50" i="5"/>
  <c r="G5" i="5"/>
  <c r="G45" i="5" s="1"/>
  <c r="H5" i="5"/>
  <c r="F4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Brundall Deputy</author>
  </authors>
  <commentList>
    <comment ref="P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I am not 100% sure about this figure...</t>
        </r>
      </text>
    </comment>
  </commentList>
</comments>
</file>

<file path=xl/sharedStrings.xml><?xml version="1.0" encoding="utf-8"?>
<sst xmlns="http://schemas.openxmlformats.org/spreadsheetml/2006/main" count="132" uniqueCount="109">
  <si>
    <t>Reserves</t>
  </si>
  <si>
    <t>Spent/</t>
  </si>
  <si>
    <t>Projected</t>
  </si>
  <si>
    <t>Difference</t>
  </si>
  <si>
    <t>% over/under</t>
  </si>
  <si>
    <t>Budget</t>
  </si>
  <si>
    <t>Figs in red are income</t>
  </si>
  <si>
    <t>Actuals</t>
  </si>
  <si>
    <t>held at end</t>
  </si>
  <si>
    <t>received</t>
  </si>
  <si>
    <t>Total spend</t>
  </si>
  <si>
    <t>(-/+)</t>
  </si>
  <si>
    <t>2019-20</t>
  </si>
  <si>
    <t>Comments</t>
  </si>
  <si>
    <t>2020-21</t>
  </si>
  <si>
    <t>2021-22</t>
  </si>
  <si>
    <t>2022-23</t>
  </si>
  <si>
    <t>Figs in black are expenditure</t>
  </si>
  <si>
    <t>2018-19</t>
  </si>
  <si>
    <t>to 31-3-20</t>
  </si>
  <si>
    <t>Chairman's Allowance</t>
  </si>
  <si>
    <t>reduction based on previous expenditure</t>
  </si>
  <si>
    <t>Handyman</t>
  </si>
  <si>
    <t>2.5% increase</t>
  </si>
  <si>
    <t>based on 2019-20 projected cost</t>
  </si>
  <si>
    <t>Repairs and Renewals</t>
  </si>
  <si>
    <r>
      <t xml:space="preserve">Refuse Collection - </t>
    </r>
    <r>
      <rPr>
        <sz val="11"/>
        <color rgb="FF00B0F0"/>
        <rFont val="Calibri"/>
        <family val="2"/>
        <scheme val="minor"/>
      </rPr>
      <t>new for 2020</t>
    </r>
  </si>
  <si>
    <t>Fees/Insurances/Subscriptions</t>
  </si>
  <si>
    <t>reduction in line with 2019-20 projected costs and workings sheet</t>
  </si>
  <si>
    <t>Trees</t>
  </si>
  <si>
    <t>to be included in Land Management</t>
  </si>
  <si>
    <t>Members Expenses</t>
  </si>
  <si>
    <t>Office administration</t>
  </si>
  <si>
    <t>£725 on new email &amp; webhosting</t>
  </si>
  <si>
    <r>
      <t xml:space="preserve">Room hire - </t>
    </r>
    <r>
      <rPr>
        <sz val="11"/>
        <color rgb="FF00B0F0"/>
        <rFont val="Calibri"/>
        <family val="2"/>
        <scheme val="minor"/>
      </rPr>
      <t>new for 2020</t>
    </r>
  </si>
  <si>
    <r>
      <t xml:space="preserve">Accounts package - </t>
    </r>
    <r>
      <rPr>
        <sz val="11"/>
        <color rgb="FF00B0F0"/>
        <rFont val="Calibri"/>
        <family val="2"/>
        <scheme val="minor"/>
      </rPr>
      <t>new for 2020</t>
    </r>
  </si>
  <si>
    <t>for RBS Rialtas</t>
  </si>
  <si>
    <t>Parish Clerks</t>
  </si>
  <si>
    <t>addntl 12 hours pw for Asst Clerk</t>
  </si>
  <si>
    <t>Training</t>
  </si>
  <si>
    <t>Donations - S137</t>
  </si>
  <si>
    <t>Grants</t>
  </si>
  <si>
    <t>50% prioritised for Youth</t>
  </si>
  <si>
    <t>Youth Fund</t>
  </si>
  <si>
    <t>Street Lighting</t>
  </si>
  <si>
    <t>balance to reserves</t>
  </si>
  <si>
    <t>Contingencies</t>
  </si>
  <si>
    <t>Projects</t>
  </si>
  <si>
    <t xml:space="preserve"> </t>
  </si>
  <si>
    <t>Land Management</t>
  </si>
  <si>
    <t>see Land Mgmt sheet</t>
  </si>
  <si>
    <t>Church Fen</t>
  </si>
  <si>
    <t>Habitat Survey costs to come from reserves</t>
  </si>
  <si>
    <t>Cremers reserve</t>
  </si>
  <si>
    <t>Playground reserve</t>
  </si>
  <si>
    <t>Grass cutting</t>
  </si>
  <si>
    <t>to allow for inc in Minimum Wage</t>
  </si>
  <si>
    <t>New grit bin/waste bins</t>
  </si>
  <si>
    <t>reduction based on previous experience</t>
  </si>
  <si>
    <t>Allotment reserve</t>
  </si>
  <si>
    <t>Allotment rental</t>
  </si>
  <si>
    <t>Cemetery reserve</t>
  </si>
  <si>
    <t>Cemetery</t>
  </si>
  <si>
    <t>General Fund Reserves</t>
  </si>
  <si>
    <t>Interest savings</t>
  </si>
  <si>
    <t>Del Functions grass</t>
  </si>
  <si>
    <t>forestry grant</t>
  </si>
  <si>
    <t>S106 reserve</t>
  </si>
  <si>
    <t>WW1 Shard</t>
  </si>
  <si>
    <t>Bus Shelter insurance</t>
  </si>
  <si>
    <t>Streetlamp insurance</t>
  </si>
  <si>
    <t>Accrual for traffic management</t>
  </si>
  <si>
    <t>LEMH</t>
  </si>
  <si>
    <t>PRoW</t>
  </si>
  <si>
    <t>Percentage (%) increase from previous year</t>
  </si>
  <si>
    <t>2019-20 1656 properties</t>
  </si>
  <si>
    <t>2020-21 1659 properties</t>
  </si>
  <si>
    <t>2018-19 Band D £53.10</t>
  </si>
  <si>
    <t>2019-20 Band D £59.79</t>
  </si>
  <si>
    <t>increase per month</t>
  </si>
  <si>
    <t>to allow for 4 hours extra for the Deputy Clerk (if required)</t>
  </si>
  <si>
    <t>based on current and previous 2 years</t>
  </si>
  <si>
    <t>suggested in email from Paul Sellick</t>
  </si>
  <si>
    <t>Cemetery costs</t>
  </si>
  <si>
    <t>Countryside Park costs</t>
  </si>
  <si>
    <t>Allotments</t>
  </si>
  <si>
    <t>Cremer's meadow</t>
  </si>
  <si>
    <t>Park Run</t>
  </si>
  <si>
    <t>Play equipment</t>
  </si>
  <si>
    <t>Land Costs Contingencies</t>
  </si>
  <si>
    <t>Projects from reserves:</t>
  </si>
  <si>
    <t>Meadow View Play Area</t>
  </si>
  <si>
    <t>Cremer's Cable's donation</t>
  </si>
  <si>
    <t>S106 - Cremer's Meadow</t>
  </si>
  <si>
    <t>S106 - Countryside Park</t>
  </si>
  <si>
    <t>S106 - Allotments</t>
  </si>
  <si>
    <t>Total Expenditure</t>
  </si>
  <si>
    <t>Current</t>
  </si>
  <si>
    <t>Expenditure</t>
  </si>
  <si>
    <t>2014-15</t>
  </si>
  <si>
    <t>2015-16</t>
  </si>
  <si>
    <t>2016-17</t>
  </si>
  <si>
    <t>2017-18</t>
  </si>
  <si>
    <t>to date</t>
  </si>
  <si>
    <t>Cremer's meadow - precept only</t>
  </si>
  <si>
    <t>to 31-12-19</t>
  </si>
  <si>
    <t>inc Cemetery Management (if required)</t>
  </si>
  <si>
    <t>expected at</t>
  </si>
  <si>
    <t>31-3-20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</si>
</sst>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;[Red]#,##0.00"/>
    <numFmt numFmtId="167" formatCode="0.0%"/>
    <numFmt numFmtId="168" formatCode="&quot;£&quot;#,##0.00;[Red]&quot;£&quot;#,##0.00"/>
    <numFmt numFmtId="169" formatCode="[$£-809]#,##0.00"/>
    <numFmt numFmtId="170" formatCode="&quot;£&quot;#,##0.00"/>
    <numFmt numFmtId="171" formatCode="_-* #,##0.00_-;\-* #,##0.00_-;_-* \-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171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indent="1"/>
    </xf>
    <xf numFmtId="0" fontId="5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3" fontId="7" fillId="0" borderId="0" xfId="0" applyNumberFormat="1" applyFont="1"/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/>
    <xf numFmtId="0" fontId="8" fillId="0" borderId="0" xfId="0" applyFont="1"/>
    <xf numFmtId="17" fontId="5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/>
    <xf numFmtId="0" fontId="6" fillId="0" borderId="1" xfId="0" applyFont="1" applyBorder="1" applyAlignment="1">
      <alignment horizontal="left" indent="1"/>
    </xf>
    <xf numFmtId="0" fontId="6" fillId="3" borderId="1" xfId="0" applyFont="1" applyFill="1" applyBorder="1"/>
    <xf numFmtId="0" fontId="6" fillId="0" borderId="0" xfId="0" applyFont="1" applyFill="1" applyBorder="1"/>
    <xf numFmtId="166" fontId="0" fillId="0" borderId="0" xfId="0" applyNumberFormat="1"/>
    <xf numFmtId="166" fontId="0" fillId="0" borderId="0" xfId="0" applyNumberFormat="1" applyFill="1"/>
    <xf numFmtId="9" fontId="0" fillId="0" borderId="0" xfId="0" applyNumberFormat="1"/>
    <xf numFmtId="166" fontId="0" fillId="2" borderId="0" xfId="0" applyNumberFormat="1" applyFill="1"/>
    <xf numFmtId="166" fontId="0" fillId="0" borderId="0" xfId="0" applyNumberFormat="1" applyAlignment="1">
      <alignment horizontal="left" indent="1"/>
    </xf>
    <xf numFmtId="166" fontId="0" fillId="3" borderId="0" xfId="0" applyNumberFormat="1" applyFill="1"/>
    <xf numFmtId="0" fontId="10" fillId="0" borderId="0" xfId="0" applyFont="1"/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66" fontId="0" fillId="2" borderId="0" xfId="0" applyNumberFormat="1" applyFill="1" applyAlignment="1">
      <alignment vertical="center"/>
    </xf>
    <xf numFmtId="0" fontId="0" fillId="0" borderId="0" xfId="0" applyAlignment="1">
      <alignment horizontal="left" indent="1"/>
    </xf>
    <xf numFmtId="0" fontId="9" fillId="0" borderId="0" xfId="0" applyFont="1"/>
    <xf numFmtId="166" fontId="0" fillId="0" borderId="0" xfId="0" applyNumberFormat="1" applyAlignment="1">
      <alignment horizontal="left"/>
    </xf>
    <xf numFmtId="43" fontId="2" fillId="0" borderId="0" xfId="0" applyNumberFormat="1" applyFont="1"/>
    <xf numFmtId="166" fontId="2" fillId="0" borderId="0" xfId="0" applyNumberFormat="1" applyFont="1" applyFill="1"/>
    <xf numFmtId="166" fontId="2" fillId="0" borderId="0" xfId="0" applyNumberFormat="1" applyFont="1"/>
    <xf numFmtId="9" fontId="2" fillId="0" borderId="0" xfId="0" applyNumberFormat="1" applyFont="1"/>
    <xf numFmtId="166" fontId="2" fillId="2" borderId="0" xfId="0" applyNumberFormat="1" applyFont="1" applyFill="1"/>
    <xf numFmtId="166" fontId="2" fillId="0" borderId="0" xfId="0" applyNumberFormat="1" applyFont="1" applyAlignment="1">
      <alignment horizontal="left" indent="1"/>
    </xf>
    <xf numFmtId="0" fontId="2" fillId="0" borderId="0" xfId="0" applyFont="1"/>
    <xf numFmtId="166" fontId="2" fillId="3" borderId="0" xfId="0" applyNumberFormat="1" applyFont="1" applyFill="1"/>
    <xf numFmtId="2" fontId="0" fillId="2" borderId="0" xfId="0" applyNumberFormat="1" applyFill="1"/>
    <xf numFmtId="2" fontId="0" fillId="0" borderId="0" xfId="0" applyNumberFormat="1" applyAlignment="1">
      <alignment horizontal="left" indent="1"/>
    </xf>
    <xf numFmtId="2" fontId="0" fillId="3" borderId="0" xfId="0" applyNumberFormat="1" applyFill="1"/>
    <xf numFmtId="2" fontId="0" fillId="0" borderId="0" xfId="0" applyNumberFormat="1" applyFill="1"/>
    <xf numFmtId="4" fontId="0" fillId="3" borderId="0" xfId="0" applyNumberFormat="1" applyFill="1"/>
    <xf numFmtId="4" fontId="0" fillId="0" borderId="0" xfId="0" applyNumberFormat="1" applyFill="1"/>
    <xf numFmtId="43" fontId="11" fillId="0" borderId="1" xfId="0" applyNumberFormat="1" applyFont="1" applyBorder="1"/>
    <xf numFmtId="166" fontId="2" fillId="0" borderId="1" xfId="0" applyNumberFormat="1" applyFont="1" applyBorder="1"/>
    <xf numFmtId="2" fontId="2" fillId="0" borderId="1" xfId="0" applyNumberFormat="1" applyFont="1" applyBorder="1"/>
    <xf numFmtId="166" fontId="2" fillId="2" borderId="1" xfId="0" applyNumberFormat="1" applyFont="1" applyFill="1" applyBorder="1"/>
    <xf numFmtId="166" fontId="2" fillId="0" borderId="1" xfId="0" applyNumberFormat="1" applyFont="1" applyBorder="1" applyAlignment="1">
      <alignment horizontal="left" indent="1"/>
    </xf>
    <xf numFmtId="166" fontId="2" fillId="3" borderId="1" xfId="0" applyNumberFormat="1" applyFont="1" applyFill="1" applyBorder="1"/>
    <xf numFmtId="166" fontId="2" fillId="0" borderId="0" xfId="0" applyNumberFormat="1" applyFont="1" applyFill="1" applyBorder="1"/>
    <xf numFmtId="43" fontId="12" fillId="0" borderId="0" xfId="0" applyNumberFormat="1" applyFont="1"/>
    <xf numFmtId="166" fontId="0" fillId="0" borderId="2" xfId="0" applyNumberFormat="1" applyBorder="1" applyAlignment="1">
      <alignment horizontal="right"/>
    </xf>
    <xf numFmtId="166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left" indent="1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0" borderId="0" xfId="0" applyFont="1"/>
    <xf numFmtId="2" fontId="3" fillId="0" borderId="0" xfId="0" applyNumberFormat="1" applyFont="1" applyFill="1" applyAlignment="1">
      <alignment horizontal="right"/>
    </xf>
    <xf numFmtId="0" fontId="13" fillId="0" borderId="0" xfId="0" applyFont="1"/>
    <xf numFmtId="166" fontId="14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/>
    </xf>
    <xf numFmtId="166" fontId="14" fillId="2" borderId="3" xfId="0" applyNumberFormat="1" applyFont="1" applyFill="1" applyBorder="1" applyAlignment="1">
      <alignment horizontal="right"/>
    </xf>
    <xf numFmtId="10" fontId="0" fillId="0" borderId="0" xfId="0" applyNumberFormat="1" applyAlignment="1">
      <alignment horizontal="left" indent="1"/>
    </xf>
    <xf numFmtId="0" fontId="16" fillId="0" borderId="0" xfId="0" applyFont="1" applyAlignment="1">
      <alignment horizontal="right"/>
    </xf>
    <xf numFmtId="166" fontId="14" fillId="3" borderId="3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0" fillId="0" borderId="0" xfId="0" applyNumberFormat="1"/>
    <xf numFmtId="10" fontId="0" fillId="2" borderId="0" xfId="0" applyNumberFormat="1" applyFill="1"/>
    <xf numFmtId="10" fontId="0" fillId="0" borderId="0" xfId="0" applyNumberFormat="1"/>
    <xf numFmtId="10" fontId="0" fillId="0" borderId="0" xfId="0" applyNumberFormat="1" applyFill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7" fontId="3" fillId="2" borderId="0" xfId="1" applyNumberFormat="1" applyFont="1" applyFill="1"/>
    <xf numFmtId="167" fontId="3" fillId="0" borderId="0" xfId="1" applyNumberFormat="1" applyFont="1" applyAlignment="1">
      <alignment horizontal="left" indent="1"/>
    </xf>
    <xf numFmtId="10" fontId="3" fillId="4" borderId="0" xfId="0" applyNumberFormat="1" applyFont="1" applyFill="1"/>
    <xf numFmtId="10" fontId="3" fillId="0" borderId="0" xfId="0" applyNumberFormat="1" applyFont="1" applyFill="1"/>
    <xf numFmtId="0" fontId="0" fillId="0" borderId="0" xfId="0" applyFill="1"/>
    <xf numFmtId="0" fontId="3" fillId="0" borderId="0" xfId="0" applyFont="1" applyAlignment="1">
      <alignment horizontal="right" indent="1"/>
    </xf>
    <xf numFmtId="0" fontId="3" fillId="0" borderId="0" xfId="0" applyFont="1" applyFill="1" applyAlignment="1">
      <alignment horizontal="right"/>
    </xf>
    <xf numFmtId="8" fontId="3" fillId="0" borderId="0" xfId="0" applyNumberFormat="1" applyFont="1" applyAlignment="1">
      <alignment horizontal="right" indent="1"/>
    </xf>
    <xf numFmtId="167" fontId="1" fillId="2" borderId="0" xfId="1" applyNumberFormat="1" applyFill="1"/>
    <xf numFmtId="8" fontId="3" fillId="0" borderId="0" xfId="0" applyNumberFormat="1" applyFont="1" applyFill="1" applyAlignment="1">
      <alignment horizontal="right"/>
    </xf>
    <xf numFmtId="9" fontId="1" fillId="0" borderId="0" xfId="1"/>
    <xf numFmtId="9" fontId="1" fillId="0" borderId="0" xfId="1" applyFill="1"/>
    <xf numFmtId="168" fontId="0" fillId="2" borderId="0" xfId="0" applyNumberFormat="1" applyFill="1"/>
    <xf numFmtId="169" fontId="0" fillId="0" borderId="0" xfId="0" applyNumberFormat="1"/>
    <xf numFmtId="169" fontId="0" fillId="0" borderId="0" xfId="0" applyNumberFormat="1" applyFill="1"/>
    <xf numFmtId="0" fontId="0" fillId="0" borderId="0" xfId="0" applyAlignment="1">
      <alignment horizontal="right" indent="1"/>
    </xf>
    <xf numFmtId="170" fontId="0" fillId="2" borderId="0" xfId="0" applyNumberFormat="1" applyFill="1"/>
    <xf numFmtId="0" fontId="0" fillId="2" borderId="0" xfId="0" applyFill="1"/>
    <xf numFmtId="43" fontId="0" fillId="0" borderId="0" xfId="0" applyNumberFormat="1"/>
    <xf numFmtId="166" fontId="21" fillId="3" borderId="0" xfId="0" applyNumberFormat="1" applyFont="1" applyFill="1"/>
    <xf numFmtId="0" fontId="21" fillId="0" borderId="0" xfId="0" applyFont="1"/>
    <xf numFmtId="0" fontId="23" fillId="0" borderId="0" xfId="10" applyFont="1"/>
    <xf numFmtId="0" fontId="24" fillId="0" borderId="0" xfId="10" applyFont="1"/>
    <xf numFmtId="171" fontId="18" fillId="0" borderId="0" xfId="2"/>
    <xf numFmtId="0" fontId="25" fillId="0" borderId="0" xfId="10" applyFont="1"/>
    <xf numFmtId="0" fontId="26" fillId="0" borderId="0" xfId="10" applyFont="1"/>
    <xf numFmtId="0" fontId="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7" fillId="0" borderId="0" xfId="0" applyFont="1"/>
    <xf numFmtId="4" fontId="0" fillId="0" borderId="0" xfId="0" applyNumberFormat="1"/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71" fontId="24" fillId="0" borderId="0" xfId="2" applyFont="1"/>
    <xf numFmtId="43" fontId="21" fillId="0" borderId="0" xfId="0" applyNumberFormat="1" applyFont="1"/>
    <xf numFmtId="39" fontId="21" fillId="0" borderId="0" xfId="0" applyNumberFormat="1" applyFont="1"/>
    <xf numFmtId="39" fontId="20" fillId="0" borderId="0" xfId="11" applyNumberFormat="1"/>
    <xf numFmtId="171" fontId="24" fillId="0" borderId="2" xfId="2" applyFont="1" applyBorder="1"/>
    <xf numFmtId="43" fontId="21" fillId="0" borderId="0" xfId="3" applyFont="1"/>
    <xf numFmtId="0" fontId="0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right"/>
    </xf>
    <xf numFmtId="167" fontId="1" fillId="0" borderId="0" xfId="1" applyNumberFormat="1"/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66" fontId="0" fillId="2" borderId="0" xfId="0" applyNumberFormat="1" applyFill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6" fontId="0" fillId="3" borderId="0" xfId="0" applyNumberFormat="1" applyFill="1" applyAlignment="1">
      <alignment vertical="center"/>
    </xf>
    <xf numFmtId="166" fontId="21" fillId="3" borderId="0" xfId="0" applyNumberFormat="1" applyFont="1" applyFill="1" applyAlignment="1">
      <alignment vertical="center"/>
    </xf>
  </cellXfs>
  <cellStyles count="23">
    <cellStyle name="Comma 2" xfId="2" xr:uid="{00000000-0005-0000-0000-000000000000}"/>
    <cellStyle name="Comma 2 2" xfId="3" xr:uid="{00000000-0005-0000-0000-000001000000}"/>
    <cellStyle name="Comma 3" xfId="4" xr:uid="{00000000-0005-0000-0000-000002000000}"/>
    <cellStyle name="Comma 3 2" xfId="5" xr:uid="{00000000-0005-0000-0000-000003000000}"/>
    <cellStyle name="Currency 2" xfId="6" xr:uid="{00000000-0005-0000-0000-000004000000}"/>
    <cellStyle name="Currency 2 2" xfId="7" xr:uid="{00000000-0005-0000-0000-000005000000}"/>
    <cellStyle name="Currency 3" xfId="8" xr:uid="{00000000-0005-0000-0000-000006000000}"/>
    <cellStyle name="Currency 4" xfId="9" xr:uid="{00000000-0005-0000-0000-000007000000}"/>
    <cellStyle name="Excel Built-in Normal 1" xfId="10" xr:uid="{00000000-0005-0000-0000-000008000000}"/>
    <cellStyle name="Normal" xfId="0" builtinId="0"/>
    <cellStyle name="Normal 10" xfId="11" xr:uid="{00000000-0005-0000-0000-00000A000000}"/>
    <cellStyle name="Normal 2" xfId="12" xr:uid="{00000000-0005-0000-0000-00000B000000}"/>
    <cellStyle name="Normal 2 2" xfId="13" xr:uid="{00000000-0005-0000-0000-00000C000000}"/>
    <cellStyle name="Normal 3" xfId="14" xr:uid="{00000000-0005-0000-0000-00000D000000}"/>
    <cellStyle name="Normal 4" xfId="15" xr:uid="{00000000-0005-0000-0000-00000E000000}"/>
    <cellStyle name="Normal 5" xfId="16" xr:uid="{00000000-0005-0000-0000-00000F000000}"/>
    <cellStyle name="Normal 6" xfId="17" xr:uid="{00000000-0005-0000-0000-000010000000}"/>
    <cellStyle name="Normal 7" xfId="18" xr:uid="{00000000-0005-0000-0000-000011000000}"/>
    <cellStyle name="Normal 8" xfId="19" xr:uid="{00000000-0005-0000-0000-000012000000}"/>
    <cellStyle name="Normal 9" xfId="20" xr:uid="{00000000-0005-0000-0000-000013000000}"/>
    <cellStyle name="Percent" xfId="1" builtinId="5"/>
    <cellStyle name="Percent 2" xfId="21" xr:uid="{00000000-0005-0000-0000-000015000000}"/>
    <cellStyle name="Percent 3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Land%20Management%202017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M 2017-18"/>
      <sheetName val="LM 2018-19"/>
      <sheetName val="LM 2019-20"/>
      <sheetName val="Cremer's 2017-18"/>
      <sheetName val="Cremer's 2018-9"/>
      <sheetName val="Cremer's 2019-20"/>
      <sheetName val="LM Budget 2020-21"/>
      <sheetName val="LM Budget 2020-21 (2)"/>
      <sheetName val="Sheet6"/>
    </sheetNames>
    <sheetDataSet>
      <sheetData sheetId="0"/>
      <sheetData sheetId="1"/>
      <sheetData sheetId="2">
        <row r="9">
          <cell r="K9">
            <v>90</v>
          </cell>
        </row>
        <row r="12">
          <cell r="C12">
            <v>1697.96</v>
          </cell>
          <cell r="G12">
            <v>971.88</v>
          </cell>
        </row>
        <row r="20">
          <cell r="K20">
            <v>460</v>
          </cell>
        </row>
        <row r="33">
          <cell r="K33">
            <v>104.45</v>
          </cell>
        </row>
      </sheetData>
      <sheetData sheetId="3">
        <row r="27">
          <cell r="I27">
            <v>1474.5700000000002</v>
          </cell>
        </row>
      </sheetData>
      <sheetData sheetId="4">
        <row r="34">
          <cell r="H34">
            <v>2450.02</v>
          </cell>
        </row>
      </sheetData>
      <sheetData sheetId="5">
        <row r="34">
          <cell r="H34">
            <v>1171.55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6"/>
  <sheetViews>
    <sheetView tabSelected="1" view="pageBreakPreview" zoomScale="80" zoomScaleNormal="80" zoomScaleSheetLayoutView="8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M9" sqref="M9"/>
    </sheetView>
  </sheetViews>
  <sheetFormatPr defaultRowHeight="14.4" x14ac:dyDescent="0.3"/>
  <cols>
    <col min="1" max="1" width="29.109375" customWidth="1"/>
    <col min="2" max="2" width="15.5546875" customWidth="1"/>
    <col min="3" max="3" width="15.6640625" customWidth="1"/>
    <col min="4" max="4" width="15.6640625" style="22" hidden="1" customWidth="1"/>
    <col min="5" max="5" width="15.6640625" hidden="1" customWidth="1"/>
    <col min="6" max="6" width="15.6640625" customWidth="1"/>
    <col min="7" max="7" width="15.6640625" hidden="1" customWidth="1"/>
    <col min="8" max="8" width="8.44140625" hidden="1" customWidth="1"/>
    <col min="9" max="9" width="15.5546875" style="99" bestFit="1" customWidth="1"/>
    <col min="10" max="10" width="14.5546875" style="32" hidden="1" customWidth="1"/>
    <col min="11" max="11" width="2.6640625" customWidth="1"/>
    <col min="12" max="12" width="21.5546875" customWidth="1"/>
    <col min="13" max="13" width="17.109375" bestFit="1" customWidth="1"/>
    <col min="14" max="14" width="50.44140625" hidden="1" customWidth="1"/>
    <col min="15" max="15" width="3.6640625" customWidth="1"/>
    <col min="16" max="16" width="17.109375" bestFit="1" customWidth="1"/>
    <col min="17" max="17" width="27.33203125" style="86" hidden="1" customWidth="1"/>
    <col min="18" max="18" width="3.6640625" style="86" customWidth="1"/>
    <col min="19" max="19" width="17.109375" bestFit="1" customWidth="1"/>
    <col min="20" max="20" width="2.6640625" customWidth="1"/>
  </cols>
  <sheetData>
    <row r="1" spans="1:19" s="1" customFormat="1" ht="21" customHeight="1" x14ac:dyDescent="0.35">
      <c r="B1" s="2"/>
      <c r="C1" s="2" t="s">
        <v>0</v>
      </c>
      <c r="D1" s="3" t="s">
        <v>1</v>
      </c>
      <c r="E1" s="4"/>
      <c r="F1" s="4" t="s">
        <v>2</v>
      </c>
      <c r="G1" s="4" t="s">
        <v>3</v>
      </c>
      <c r="H1" s="126" t="s">
        <v>4</v>
      </c>
      <c r="I1" s="5" t="s">
        <v>5</v>
      </c>
      <c r="J1" s="6"/>
      <c r="L1" s="2" t="s">
        <v>0</v>
      </c>
      <c r="M1" s="7" t="s">
        <v>5</v>
      </c>
      <c r="P1" s="7" t="s">
        <v>5</v>
      </c>
      <c r="Q1" s="8"/>
      <c r="R1" s="8"/>
      <c r="S1" s="7" t="s">
        <v>5</v>
      </c>
    </row>
    <row r="2" spans="1:19" ht="21" x14ac:dyDescent="0.4">
      <c r="A2" s="9" t="s">
        <v>6</v>
      </c>
      <c r="B2" s="2" t="s">
        <v>7</v>
      </c>
      <c r="C2" s="2" t="s">
        <v>8</v>
      </c>
      <c r="D2" s="10" t="s">
        <v>9</v>
      </c>
      <c r="E2" s="11" t="s">
        <v>2</v>
      </c>
      <c r="F2" s="11" t="s">
        <v>10</v>
      </c>
      <c r="G2" s="11" t="s">
        <v>11</v>
      </c>
      <c r="H2" s="126"/>
      <c r="I2" s="5" t="s">
        <v>12</v>
      </c>
      <c r="J2" s="12" t="s">
        <v>13</v>
      </c>
      <c r="K2" s="13"/>
      <c r="L2" s="2" t="s">
        <v>107</v>
      </c>
      <c r="M2" s="7" t="s">
        <v>14</v>
      </c>
      <c r="P2" s="7" t="s">
        <v>15</v>
      </c>
      <c r="Q2" s="8"/>
      <c r="R2" s="8"/>
      <c r="S2" s="7" t="s">
        <v>16</v>
      </c>
    </row>
    <row r="3" spans="1:19" ht="21" x14ac:dyDescent="0.4">
      <c r="A3" s="14" t="s">
        <v>17</v>
      </c>
      <c r="B3" s="15" t="s">
        <v>18</v>
      </c>
      <c r="C3" s="15">
        <v>43525</v>
      </c>
      <c r="D3" s="16" t="s">
        <v>105</v>
      </c>
      <c r="E3" s="17" t="s">
        <v>19</v>
      </c>
      <c r="F3" s="17" t="s">
        <v>19</v>
      </c>
      <c r="G3" s="17"/>
      <c r="H3" s="127"/>
      <c r="I3" s="18"/>
      <c r="J3" s="19"/>
      <c r="K3" s="13"/>
      <c r="L3" s="121" t="s">
        <v>108</v>
      </c>
      <c r="M3" s="20"/>
      <c r="P3" s="20"/>
      <c r="Q3" s="21"/>
      <c r="R3" s="21"/>
      <c r="S3" s="20"/>
    </row>
    <row r="4" spans="1:19" x14ac:dyDescent="0.3">
      <c r="A4" t="s">
        <v>20</v>
      </c>
      <c r="B4" s="22">
        <v>25</v>
      </c>
      <c r="C4" s="22"/>
      <c r="D4" s="23">
        <v>25</v>
      </c>
      <c r="E4" s="23">
        <v>25</v>
      </c>
      <c r="F4" s="22">
        <f>SUM(D4:E4)</f>
        <v>50</v>
      </c>
      <c r="G4" s="22">
        <f t="shared" ref="G4:G16" si="0">I4-F4</f>
        <v>50</v>
      </c>
      <c r="H4" s="24">
        <f t="shared" ref="H4:H17" si="1">F4/I4</f>
        <v>0.5</v>
      </c>
      <c r="I4" s="25">
        <v>100</v>
      </c>
      <c r="J4" s="26"/>
      <c r="L4" s="22"/>
      <c r="M4" s="27">
        <v>50</v>
      </c>
      <c r="N4" s="102" t="s">
        <v>21</v>
      </c>
      <c r="O4" s="102"/>
      <c r="P4" s="27">
        <v>100</v>
      </c>
      <c r="Q4" s="23"/>
      <c r="R4" s="23"/>
      <c r="S4" s="27">
        <v>100</v>
      </c>
    </row>
    <row r="5" spans="1:19" x14ac:dyDescent="0.3">
      <c r="A5" t="s">
        <v>22</v>
      </c>
      <c r="B5" s="22">
        <v>5037.1499999999996</v>
      </c>
      <c r="C5" s="22"/>
      <c r="D5" s="23">
        <v>3986</v>
      </c>
      <c r="E5" s="23">
        <f>441*3</f>
        <v>1323</v>
      </c>
      <c r="F5" s="22">
        <f t="shared" ref="F5:F35" si="2">SUM(D5:E5)</f>
        <v>5309</v>
      </c>
      <c r="G5" s="22">
        <f t="shared" si="0"/>
        <v>-149</v>
      </c>
      <c r="H5" s="24">
        <f t="shared" si="1"/>
        <v>1.028875968992248</v>
      </c>
      <c r="I5" s="25">
        <f>430*12</f>
        <v>5160</v>
      </c>
      <c r="J5" s="26" t="s">
        <v>23</v>
      </c>
      <c r="L5" s="22"/>
      <c r="M5" s="27">
        <v>5400</v>
      </c>
      <c r="N5" t="s">
        <v>24</v>
      </c>
      <c r="P5" s="27">
        <v>5500</v>
      </c>
      <c r="Q5" s="23"/>
      <c r="R5" s="23"/>
      <c r="S5" s="27">
        <v>5600</v>
      </c>
    </row>
    <row r="6" spans="1:19" x14ac:dyDescent="0.3">
      <c r="A6" t="s">
        <v>25</v>
      </c>
      <c r="B6" s="22">
        <v>668.6</v>
      </c>
      <c r="C6" s="22"/>
      <c r="D6" s="23">
        <v>1271.06</v>
      </c>
      <c r="E6" s="23">
        <v>200</v>
      </c>
      <c r="F6" s="123">
        <f>SUM(D6:E7)</f>
        <v>2599.46</v>
      </c>
      <c r="G6" s="123">
        <f>I6-F6</f>
        <v>-599.46</v>
      </c>
      <c r="H6" s="124">
        <f t="shared" si="1"/>
        <v>1.2997300000000001</v>
      </c>
      <c r="I6" s="125">
        <v>2000</v>
      </c>
      <c r="J6" s="26"/>
      <c r="L6" s="22"/>
      <c r="M6" s="27">
        <v>1500</v>
      </c>
      <c r="N6" t="s">
        <v>24</v>
      </c>
      <c r="P6" s="27">
        <v>2100</v>
      </c>
      <c r="Q6" s="23"/>
      <c r="R6" s="23"/>
      <c r="S6" s="27">
        <v>2200</v>
      </c>
    </row>
    <row r="7" spans="1:19" x14ac:dyDescent="0.3">
      <c r="A7" t="s">
        <v>26</v>
      </c>
      <c r="B7" s="22">
        <v>865.06</v>
      </c>
      <c r="C7" s="22"/>
      <c r="D7" s="23">
        <v>1128.4000000000001</v>
      </c>
      <c r="E7" s="23"/>
      <c r="F7" s="123"/>
      <c r="G7" s="123"/>
      <c r="H7" s="124"/>
      <c r="I7" s="125"/>
      <c r="J7" s="26"/>
      <c r="L7" s="22"/>
      <c r="M7" s="27">
        <v>1200</v>
      </c>
      <c r="P7" s="27">
        <v>1250</v>
      </c>
      <c r="Q7" s="23"/>
      <c r="R7" s="23"/>
      <c r="S7" s="27">
        <v>1300</v>
      </c>
    </row>
    <row r="8" spans="1:19" x14ac:dyDescent="0.3">
      <c r="A8" t="s">
        <v>27</v>
      </c>
      <c r="B8" s="22">
        <v>3589.12</v>
      </c>
      <c r="C8" s="22"/>
      <c r="D8" s="23">
        <v>2408.4699999999998</v>
      </c>
      <c r="E8" s="23">
        <v>1600</v>
      </c>
      <c r="F8" s="22">
        <f t="shared" si="2"/>
        <v>4008.47</v>
      </c>
      <c r="G8" s="22">
        <f t="shared" si="0"/>
        <v>-8.4699999999997999</v>
      </c>
      <c r="H8" s="24">
        <f t="shared" si="1"/>
        <v>1.0021175</v>
      </c>
      <c r="I8" s="25">
        <v>4000</v>
      </c>
      <c r="J8" s="26"/>
      <c r="L8" s="22"/>
      <c r="M8" s="101">
        <v>3600</v>
      </c>
      <c r="N8" t="s">
        <v>28</v>
      </c>
      <c r="P8" s="27">
        <v>3700</v>
      </c>
      <c r="Q8" s="23"/>
      <c r="R8" s="23"/>
      <c r="S8" s="27">
        <v>3800</v>
      </c>
    </row>
    <row r="9" spans="1:19" x14ac:dyDescent="0.3">
      <c r="A9" t="s">
        <v>29</v>
      </c>
      <c r="B9" s="22">
        <v>25</v>
      </c>
      <c r="C9" s="22"/>
      <c r="D9" s="23"/>
      <c r="E9" s="23"/>
      <c r="F9" s="22">
        <f t="shared" si="2"/>
        <v>0</v>
      </c>
      <c r="G9" s="22">
        <f t="shared" si="0"/>
        <v>50</v>
      </c>
      <c r="H9" s="24">
        <f t="shared" si="1"/>
        <v>0</v>
      </c>
      <c r="I9" s="25">
        <v>50</v>
      </c>
      <c r="J9" s="26"/>
      <c r="L9" s="22"/>
      <c r="M9" s="101">
        <v>0</v>
      </c>
      <c r="N9" s="102" t="s">
        <v>30</v>
      </c>
      <c r="O9" s="102"/>
      <c r="P9" s="27">
        <v>100</v>
      </c>
      <c r="Q9" s="23"/>
      <c r="R9" s="23"/>
      <c r="S9" s="27">
        <v>125</v>
      </c>
    </row>
    <row r="10" spans="1:19" x14ac:dyDescent="0.3">
      <c r="A10" t="s">
        <v>31</v>
      </c>
      <c r="B10" s="22">
        <v>0</v>
      </c>
      <c r="C10" s="22"/>
      <c r="D10" s="23">
        <v>13.95</v>
      </c>
      <c r="E10" s="23">
        <v>20</v>
      </c>
      <c r="F10" s="22">
        <f t="shared" si="2"/>
        <v>33.950000000000003</v>
      </c>
      <c r="G10" s="22">
        <f t="shared" si="0"/>
        <v>66.05</v>
      </c>
      <c r="H10" s="24">
        <f t="shared" si="1"/>
        <v>0.33950000000000002</v>
      </c>
      <c r="I10" s="25">
        <v>100</v>
      </c>
      <c r="J10" s="26"/>
      <c r="L10" s="22"/>
      <c r="M10" s="101">
        <v>100</v>
      </c>
      <c r="P10" s="27">
        <v>100</v>
      </c>
      <c r="Q10" s="23"/>
      <c r="R10" s="23"/>
      <c r="S10" s="27">
        <v>100</v>
      </c>
    </row>
    <row r="11" spans="1:19" x14ac:dyDescent="0.3">
      <c r="A11" t="s">
        <v>32</v>
      </c>
      <c r="B11" s="22">
        <v>2942.85</v>
      </c>
      <c r="C11" s="22"/>
      <c r="D11" s="23">
        <v>3349.38</v>
      </c>
      <c r="E11" s="23">
        <v>1100</v>
      </c>
      <c r="F11" s="123">
        <f>SUM(D11:E12)</f>
        <v>5565.55</v>
      </c>
      <c r="G11" s="123">
        <f>I11-F11</f>
        <v>-1565.5500000000002</v>
      </c>
      <c r="H11" s="124">
        <f t="shared" si="1"/>
        <v>1.3913875</v>
      </c>
      <c r="I11" s="125">
        <v>4000</v>
      </c>
      <c r="J11" s="26" t="s">
        <v>33</v>
      </c>
      <c r="L11" s="22"/>
      <c r="M11" s="101">
        <v>4000</v>
      </c>
      <c r="P11" s="27">
        <v>4100</v>
      </c>
      <c r="Q11" s="23"/>
      <c r="R11" s="23"/>
      <c r="S11" s="27">
        <v>4200</v>
      </c>
    </row>
    <row r="12" spans="1:19" x14ac:dyDescent="0.3">
      <c r="A12" t="s">
        <v>34</v>
      </c>
      <c r="B12" s="22">
        <v>833</v>
      </c>
      <c r="C12" s="22"/>
      <c r="D12" s="23">
        <v>866.17</v>
      </c>
      <c r="E12" s="23">
        <v>250</v>
      </c>
      <c r="F12" s="123"/>
      <c r="G12" s="123"/>
      <c r="H12" s="124"/>
      <c r="I12" s="125"/>
      <c r="J12" s="26"/>
      <c r="L12" s="22"/>
      <c r="M12" s="101">
        <v>1100</v>
      </c>
      <c r="N12" s="28"/>
      <c r="O12" s="28"/>
      <c r="P12" s="27">
        <v>1100</v>
      </c>
      <c r="Q12" s="23"/>
      <c r="R12" s="23"/>
      <c r="S12" s="27">
        <v>1100</v>
      </c>
    </row>
    <row r="13" spans="1:19" x14ac:dyDescent="0.3">
      <c r="A13" t="s">
        <v>35</v>
      </c>
      <c r="B13" s="22"/>
      <c r="C13" s="22"/>
      <c r="D13" s="23"/>
      <c r="E13" s="23"/>
      <c r="F13" s="29"/>
      <c r="G13" s="29"/>
      <c r="H13" s="30"/>
      <c r="I13" s="31"/>
      <c r="J13" s="26"/>
      <c r="L13" s="22"/>
      <c r="M13" s="101">
        <v>650</v>
      </c>
      <c r="N13" s="102" t="s">
        <v>36</v>
      </c>
      <c r="O13" s="102"/>
      <c r="P13" s="27">
        <v>1500</v>
      </c>
      <c r="Q13" s="23" t="s">
        <v>106</v>
      </c>
      <c r="R13" s="23"/>
      <c r="S13" s="27">
        <v>500</v>
      </c>
    </row>
    <row r="14" spans="1:19" x14ac:dyDescent="0.3">
      <c r="A14" t="s">
        <v>37</v>
      </c>
      <c r="B14" s="22">
        <v>53943.11</v>
      </c>
      <c r="C14" s="22"/>
      <c r="D14" s="23">
        <v>39892.550000000003</v>
      </c>
      <c r="E14" s="23">
        <f>D14/9*3</f>
        <v>13297.516666666666</v>
      </c>
      <c r="F14" s="22">
        <f t="shared" si="2"/>
        <v>53190.066666666666</v>
      </c>
      <c r="G14" s="22">
        <f t="shared" si="0"/>
        <v>3157.9333333333343</v>
      </c>
      <c r="H14" s="24">
        <f t="shared" si="1"/>
        <v>0.94395660301459972</v>
      </c>
      <c r="I14" s="25">
        <v>56348</v>
      </c>
      <c r="J14" s="26" t="s">
        <v>38</v>
      </c>
      <c r="L14" s="22"/>
      <c r="M14" s="101">
        <v>59500</v>
      </c>
      <c r="N14" t="s">
        <v>80</v>
      </c>
      <c r="P14" s="27">
        <v>61400</v>
      </c>
      <c r="Q14" s="23"/>
      <c r="R14" s="23"/>
      <c r="S14" s="27">
        <v>62000</v>
      </c>
    </row>
    <row r="15" spans="1:19" x14ac:dyDescent="0.3">
      <c r="A15" t="s">
        <v>39</v>
      </c>
      <c r="B15" s="22">
        <v>205</v>
      </c>
      <c r="C15" s="22"/>
      <c r="D15" s="23">
        <v>40</v>
      </c>
      <c r="E15" s="23">
        <v>50</v>
      </c>
      <c r="F15" s="22">
        <f t="shared" si="2"/>
        <v>90</v>
      </c>
      <c r="G15" s="22">
        <f t="shared" si="0"/>
        <v>310</v>
      </c>
      <c r="H15" s="24">
        <f t="shared" si="1"/>
        <v>0.22500000000000001</v>
      </c>
      <c r="I15" s="25">
        <v>400</v>
      </c>
      <c r="J15" s="26"/>
      <c r="L15" s="22"/>
      <c r="M15" s="101">
        <v>300</v>
      </c>
      <c r="N15" s="102" t="s">
        <v>21</v>
      </c>
      <c r="O15" s="102"/>
      <c r="P15" s="27">
        <v>400</v>
      </c>
      <c r="Q15" s="23"/>
      <c r="R15" s="23"/>
      <c r="S15" s="27">
        <v>400</v>
      </c>
    </row>
    <row r="16" spans="1:19" x14ac:dyDescent="0.3">
      <c r="A16" t="s">
        <v>40</v>
      </c>
      <c r="B16" s="22">
        <v>867.5</v>
      </c>
      <c r="C16" s="22"/>
      <c r="D16" s="23">
        <v>210</v>
      </c>
      <c r="E16" s="23">
        <v>100</v>
      </c>
      <c r="F16" s="22">
        <f>SUM(D16:E16)</f>
        <v>310</v>
      </c>
      <c r="G16" s="22">
        <f t="shared" si="0"/>
        <v>190</v>
      </c>
      <c r="H16" s="24">
        <f t="shared" si="1"/>
        <v>0.62</v>
      </c>
      <c r="I16" s="25">
        <v>500</v>
      </c>
      <c r="L16" s="22"/>
      <c r="M16" s="101">
        <v>500</v>
      </c>
      <c r="P16" s="27">
        <v>500</v>
      </c>
      <c r="Q16" s="23"/>
      <c r="R16" s="23"/>
      <c r="S16" s="27">
        <v>500</v>
      </c>
    </row>
    <row r="17" spans="1:21" x14ac:dyDescent="0.3">
      <c r="A17" t="s">
        <v>41</v>
      </c>
      <c r="B17" s="22">
        <v>450</v>
      </c>
      <c r="C17" s="22"/>
      <c r="D17" s="23"/>
      <c r="E17" s="23">
        <v>250</v>
      </c>
      <c r="F17" s="123">
        <f>SUM(D17:E18)</f>
        <v>1099</v>
      </c>
      <c r="G17" s="123">
        <f>I17-F17</f>
        <v>101</v>
      </c>
      <c r="H17" s="124">
        <f t="shared" si="1"/>
        <v>0.91583333333333339</v>
      </c>
      <c r="I17" s="125">
        <v>1200</v>
      </c>
      <c r="J17" s="26" t="s">
        <v>42</v>
      </c>
      <c r="L17" s="22"/>
      <c r="M17" s="101">
        <v>1200</v>
      </c>
      <c r="P17" s="27">
        <v>1300</v>
      </c>
      <c r="Q17" s="23"/>
      <c r="R17" s="23"/>
      <c r="S17" s="27">
        <v>1300</v>
      </c>
    </row>
    <row r="18" spans="1:21" x14ac:dyDescent="0.3">
      <c r="A18" t="s">
        <v>43</v>
      </c>
      <c r="B18" s="22"/>
      <c r="C18" s="22"/>
      <c r="D18" s="23">
        <v>849</v>
      </c>
      <c r="E18" s="23"/>
      <c r="F18" s="123"/>
      <c r="G18" s="123"/>
      <c r="H18" s="124"/>
      <c r="I18" s="125"/>
      <c r="J18" s="26"/>
      <c r="L18" s="22"/>
      <c r="M18" s="101"/>
      <c r="P18" s="27"/>
      <c r="Q18" s="23"/>
      <c r="R18" s="23"/>
      <c r="S18" s="27"/>
    </row>
    <row r="19" spans="1:21" x14ac:dyDescent="0.3">
      <c r="A19" t="s">
        <v>44</v>
      </c>
      <c r="B19" s="23">
        <v>8255.11</v>
      </c>
      <c r="C19" s="23">
        <v>9784.51</v>
      </c>
      <c r="D19" s="23">
        <v>4790.91</v>
      </c>
      <c r="E19" s="23">
        <f>D19/9*3</f>
        <v>1596.9699999999998</v>
      </c>
      <c r="F19" s="22">
        <f t="shared" si="2"/>
        <v>6387.8799999999992</v>
      </c>
      <c r="G19" s="22">
        <f t="shared" ref="G19:G41" si="3">I19-F19</f>
        <v>3312.1200000000008</v>
      </c>
      <c r="H19" s="24">
        <f>F19/I19</f>
        <v>0.65854432989690714</v>
      </c>
      <c r="I19" s="25">
        <v>9700</v>
      </c>
      <c r="J19" s="26" t="s">
        <v>45</v>
      </c>
      <c r="L19" s="23">
        <f>9784.51+G19</f>
        <v>13096.630000000001</v>
      </c>
      <c r="M19" s="101">
        <v>7500</v>
      </c>
      <c r="N19" s="33"/>
      <c r="O19" s="33"/>
      <c r="P19" s="27">
        <v>8600</v>
      </c>
      <c r="Q19" s="23"/>
      <c r="R19" s="23"/>
      <c r="S19" s="27">
        <v>8700</v>
      </c>
    </row>
    <row r="20" spans="1:21" x14ac:dyDescent="0.3">
      <c r="A20" t="s">
        <v>46</v>
      </c>
      <c r="B20" s="23"/>
      <c r="C20" s="23"/>
      <c r="D20" s="23"/>
      <c r="E20" s="23"/>
      <c r="F20" s="123">
        <f>SUM(D20:E21)</f>
        <v>4211.0600000000004</v>
      </c>
      <c r="G20" s="123">
        <f>I20-F20</f>
        <v>-211.0600000000004</v>
      </c>
      <c r="H20" s="124">
        <f>F20/I20</f>
        <v>1.0527650000000002</v>
      </c>
      <c r="I20" s="125">
        <v>4000</v>
      </c>
      <c r="J20" s="26"/>
      <c r="L20" s="23"/>
      <c r="M20" s="101">
        <v>4200</v>
      </c>
      <c r="P20" s="27">
        <v>4500</v>
      </c>
      <c r="Q20" s="23"/>
      <c r="R20" s="23"/>
      <c r="S20" s="27">
        <v>4500</v>
      </c>
    </row>
    <row r="21" spans="1:21" x14ac:dyDescent="0.3">
      <c r="A21" t="s">
        <v>47</v>
      </c>
      <c r="B21" s="23">
        <v>550</v>
      </c>
      <c r="C21" s="23"/>
      <c r="D21" s="23">
        <v>4211.0600000000004</v>
      </c>
      <c r="E21" s="23"/>
      <c r="F21" s="123"/>
      <c r="G21" s="123"/>
      <c r="H21" s="124"/>
      <c r="I21" s="125"/>
      <c r="J21" s="26"/>
      <c r="L21" s="23"/>
      <c r="M21" s="101"/>
      <c r="P21" s="27"/>
      <c r="Q21" s="23"/>
      <c r="R21" s="23"/>
      <c r="S21" s="27"/>
      <c r="U21" t="s">
        <v>48</v>
      </c>
    </row>
    <row r="22" spans="1:21" x14ac:dyDescent="0.3">
      <c r="A22" t="s">
        <v>49</v>
      </c>
      <c r="B22" s="23">
        <f>3360.53+2793.69+2732.65</f>
        <v>8886.8700000000008</v>
      </c>
      <c r="C22" s="23">
        <v>5940.94</v>
      </c>
      <c r="D22" s="23">
        <f>4893.48-D23</f>
        <v>4433.4799999999996</v>
      </c>
      <c r="E22" s="23">
        <v>6000</v>
      </c>
      <c r="F22" s="123">
        <f>SUM(D22:E23)</f>
        <v>11893.48</v>
      </c>
      <c r="G22" s="123">
        <f>I22-F22</f>
        <v>3106.5200000000004</v>
      </c>
      <c r="H22" s="124">
        <f>F22/I22</f>
        <v>0.79289866666666664</v>
      </c>
      <c r="I22" s="125">
        <v>15000</v>
      </c>
      <c r="J22" s="26"/>
      <c r="L22" s="23">
        <v>5940.94</v>
      </c>
      <c r="M22" s="129">
        <v>14000</v>
      </c>
      <c r="N22" t="s">
        <v>50</v>
      </c>
      <c r="P22" s="128">
        <v>14500</v>
      </c>
      <c r="Q22" s="23"/>
      <c r="R22" s="23"/>
      <c r="S22" s="128">
        <v>15000</v>
      </c>
    </row>
    <row r="23" spans="1:21" x14ac:dyDescent="0.3">
      <c r="A23" t="s">
        <v>51</v>
      </c>
      <c r="B23" s="23">
        <v>349.17</v>
      </c>
      <c r="C23" s="23">
        <v>5516.25</v>
      </c>
      <c r="D23" s="23">
        <v>460</v>
      </c>
      <c r="E23" s="23">
        <v>1000</v>
      </c>
      <c r="F23" s="123"/>
      <c r="G23" s="123"/>
      <c r="H23" s="124"/>
      <c r="I23" s="125"/>
      <c r="J23" s="26"/>
      <c r="L23" s="23">
        <v>5516.25</v>
      </c>
      <c r="M23" s="129"/>
      <c r="N23" t="s">
        <v>52</v>
      </c>
      <c r="P23" s="128"/>
      <c r="Q23" s="23"/>
      <c r="R23" s="23"/>
      <c r="S23" s="128"/>
    </row>
    <row r="24" spans="1:21" x14ac:dyDescent="0.3">
      <c r="A24" t="s">
        <v>53</v>
      </c>
      <c r="B24" s="23">
        <v>-411</v>
      </c>
      <c r="C24" s="23">
        <v>970.69</v>
      </c>
      <c r="D24" s="23"/>
      <c r="E24" s="23"/>
      <c r="F24" s="22">
        <f>SUM(D24:E24)</f>
        <v>0</v>
      </c>
      <c r="G24" s="22">
        <f>I24-F24</f>
        <v>0</v>
      </c>
      <c r="H24" s="24"/>
      <c r="I24" s="25"/>
      <c r="J24" s="26"/>
      <c r="L24" s="23">
        <v>970.69</v>
      </c>
      <c r="M24" s="101"/>
      <c r="P24" s="27"/>
      <c r="Q24" s="23"/>
      <c r="R24" s="23"/>
      <c r="S24" s="27"/>
    </row>
    <row r="25" spans="1:21" x14ac:dyDescent="0.3">
      <c r="A25" t="s">
        <v>54</v>
      </c>
      <c r="B25" s="23"/>
      <c r="C25" s="23">
        <v>2886.5</v>
      </c>
      <c r="D25" s="23"/>
      <c r="E25" s="23"/>
      <c r="F25" s="22">
        <f>SUM(D25:E25)</f>
        <v>0</v>
      </c>
      <c r="G25" s="22">
        <f>I25-F25</f>
        <v>0</v>
      </c>
      <c r="H25" s="24"/>
      <c r="I25" s="25"/>
      <c r="J25" s="26"/>
      <c r="L25" s="23">
        <v>2886.5</v>
      </c>
      <c r="M25" s="101"/>
      <c r="P25" s="27"/>
      <c r="Q25" s="23"/>
      <c r="R25" s="23"/>
      <c r="S25" s="27"/>
    </row>
    <row r="26" spans="1:21" x14ac:dyDescent="0.3">
      <c r="A26" t="s">
        <v>55</v>
      </c>
      <c r="B26" s="23">
        <v>6663</v>
      </c>
      <c r="C26" s="23"/>
      <c r="D26" s="23">
        <v>5107.74</v>
      </c>
      <c r="E26" s="23">
        <f>D26/9*3</f>
        <v>1702.58</v>
      </c>
      <c r="F26" s="22">
        <f>SUM(D26:E26)</f>
        <v>6810.32</v>
      </c>
      <c r="G26" s="22">
        <f t="shared" si="3"/>
        <v>189.68000000000029</v>
      </c>
      <c r="H26" s="24">
        <f>F26/I26</f>
        <v>0.97290285714285707</v>
      </c>
      <c r="I26" s="25">
        <v>7000</v>
      </c>
      <c r="J26" s="26"/>
      <c r="L26" s="23"/>
      <c r="M26" s="101">
        <v>7200</v>
      </c>
      <c r="N26" s="34" t="s">
        <v>56</v>
      </c>
      <c r="O26" s="34"/>
      <c r="P26" s="27">
        <v>7400</v>
      </c>
      <c r="Q26" s="23"/>
      <c r="R26" s="23"/>
      <c r="S26" s="27">
        <v>7600</v>
      </c>
    </row>
    <row r="27" spans="1:21" x14ac:dyDescent="0.3">
      <c r="A27" t="s">
        <v>57</v>
      </c>
      <c r="B27" s="23"/>
      <c r="C27" s="23"/>
      <c r="D27" s="23">
        <v>119.99</v>
      </c>
      <c r="E27" s="23"/>
      <c r="F27" s="22">
        <f>SUM(D27:E27)</f>
        <v>119.99</v>
      </c>
      <c r="G27" s="22">
        <f t="shared" si="3"/>
        <v>380.01</v>
      </c>
      <c r="H27" s="24">
        <f>F27/I27</f>
        <v>0.23998</v>
      </c>
      <c r="I27" s="25">
        <v>500</v>
      </c>
      <c r="J27" s="26"/>
      <c r="L27" s="23"/>
      <c r="M27" s="101">
        <v>300</v>
      </c>
      <c r="N27" s="102" t="s">
        <v>58</v>
      </c>
      <c r="O27" s="102"/>
      <c r="P27" s="27">
        <v>500</v>
      </c>
      <c r="Q27" s="23"/>
      <c r="R27" s="23"/>
      <c r="S27" s="27">
        <v>500</v>
      </c>
    </row>
    <row r="28" spans="1:21" x14ac:dyDescent="0.3">
      <c r="A28" t="s">
        <v>59</v>
      </c>
      <c r="B28" s="23"/>
      <c r="C28" s="23">
        <v>2000</v>
      </c>
      <c r="D28" s="23"/>
      <c r="E28" s="23"/>
      <c r="F28" s="22">
        <f t="shared" si="2"/>
        <v>0</v>
      </c>
      <c r="G28" s="22">
        <f t="shared" si="3"/>
        <v>0</v>
      </c>
      <c r="H28" s="24"/>
      <c r="I28" s="25"/>
      <c r="J28" s="26"/>
      <c r="L28" s="23">
        <v>2000</v>
      </c>
      <c r="M28" s="27"/>
      <c r="P28" s="27"/>
      <c r="Q28" s="23"/>
      <c r="R28" s="23"/>
      <c r="S28" s="27"/>
    </row>
    <row r="29" spans="1:21" s="41" customFormat="1" x14ac:dyDescent="0.3">
      <c r="A29" s="35" t="s">
        <v>60</v>
      </c>
      <c r="B29" s="36">
        <v>-3042.21</v>
      </c>
      <c r="C29" s="36"/>
      <c r="D29" s="36">
        <v>-2934.13</v>
      </c>
      <c r="E29" s="36">
        <v>-70</v>
      </c>
      <c r="F29" s="37">
        <f t="shared" si="2"/>
        <v>-3004.13</v>
      </c>
      <c r="G29" s="37">
        <f t="shared" si="3"/>
        <v>254.13000000000011</v>
      </c>
      <c r="H29" s="38">
        <f>F29/I29</f>
        <v>1.0924109090909091</v>
      </c>
      <c r="I29" s="39">
        <v>-2750</v>
      </c>
      <c r="J29" s="40"/>
      <c r="L29" s="36"/>
      <c r="M29" s="42">
        <v>-2800</v>
      </c>
      <c r="P29" s="42">
        <v>-2800</v>
      </c>
      <c r="Q29" s="36"/>
      <c r="R29" s="36"/>
      <c r="S29" s="42">
        <v>-2800</v>
      </c>
    </row>
    <row r="30" spans="1:21" x14ac:dyDescent="0.3">
      <c r="A30" t="s">
        <v>61</v>
      </c>
      <c r="B30" s="23">
        <v>58.46</v>
      </c>
      <c r="C30" s="23">
        <v>14092.39</v>
      </c>
      <c r="D30" s="23">
        <f>1000+1005+971.6</f>
        <v>2976.6</v>
      </c>
      <c r="E30" s="23">
        <v>599</v>
      </c>
      <c r="F30" s="22">
        <f t="shared" si="2"/>
        <v>3575.6</v>
      </c>
      <c r="G30" s="22">
        <f t="shared" si="3"/>
        <v>-3575.6</v>
      </c>
      <c r="H30" s="24"/>
      <c r="I30" s="25"/>
      <c r="J30" s="26"/>
      <c r="L30" s="23">
        <f>14092.39-D30</f>
        <v>11115.789999999999</v>
      </c>
      <c r="M30" s="27"/>
      <c r="P30" s="27"/>
      <c r="Q30" s="23"/>
      <c r="R30" s="23"/>
      <c r="S30" s="27"/>
    </row>
    <row r="31" spans="1:21" s="41" customFormat="1" x14ac:dyDescent="0.3">
      <c r="A31" s="35" t="s">
        <v>62</v>
      </c>
      <c r="B31" s="36">
        <v>-6530</v>
      </c>
      <c r="C31" s="36"/>
      <c r="D31" s="36">
        <v>-7175</v>
      </c>
      <c r="E31" s="36"/>
      <c r="F31" s="37">
        <f t="shared" si="2"/>
        <v>-7175</v>
      </c>
      <c r="G31" s="37">
        <f t="shared" si="3"/>
        <v>2175</v>
      </c>
      <c r="H31" s="38">
        <f>F31/I31</f>
        <v>1.4350000000000001</v>
      </c>
      <c r="I31" s="39">
        <v>-5000</v>
      </c>
      <c r="J31" s="40"/>
      <c r="L31" s="36"/>
      <c r="M31" s="42">
        <v>-6000</v>
      </c>
      <c r="N31" s="102" t="s">
        <v>81</v>
      </c>
      <c r="O31" s="102"/>
      <c r="P31" s="42">
        <v>-6000</v>
      </c>
      <c r="Q31" s="36"/>
      <c r="R31" s="36"/>
      <c r="S31" s="42">
        <v>-6000</v>
      </c>
    </row>
    <row r="32" spans="1:21" x14ac:dyDescent="0.3">
      <c r="A32" t="s">
        <v>63</v>
      </c>
      <c r="B32" s="23"/>
      <c r="C32" s="23">
        <v>12174.56</v>
      </c>
      <c r="D32" s="23"/>
      <c r="E32" s="23"/>
      <c r="F32" s="22">
        <f t="shared" si="2"/>
        <v>0</v>
      </c>
      <c r="G32" s="22">
        <f t="shared" si="3"/>
        <v>0</v>
      </c>
      <c r="H32" s="24"/>
      <c r="I32" s="25"/>
      <c r="J32" s="26"/>
      <c r="L32" s="23">
        <v>12174.56</v>
      </c>
      <c r="M32" s="27"/>
      <c r="P32" s="27"/>
      <c r="Q32" s="23"/>
      <c r="R32" s="23"/>
      <c r="S32" s="27"/>
    </row>
    <row r="33" spans="1:19" s="41" customFormat="1" x14ac:dyDescent="0.3">
      <c r="A33" s="35" t="s">
        <v>64</v>
      </c>
      <c r="B33" s="36"/>
      <c r="C33" s="36"/>
      <c r="D33" s="36"/>
      <c r="E33" s="36">
        <v>-200</v>
      </c>
      <c r="F33" s="37">
        <f t="shared" si="2"/>
        <v>-200</v>
      </c>
      <c r="G33" s="37">
        <f t="shared" si="3"/>
        <v>0</v>
      </c>
      <c r="H33" s="38">
        <f>F33/I33</f>
        <v>1</v>
      </c>
      <c r="I33" s="39">
        <v>-200</v>
      </c>
      <c r="J33" s="40"/>
      <c r="L33" s="36"/>
      <c r="M33" s="42">
        <v>-200</v>
      </c>
      <c r="P33" s="42">
        <v>-200</v>
      </c>
      <c r="Q33" s="36"/>
      <c r="R33" s="36"/>
      <c r="S33" s="42">
        <v>-200</v>
      </c>
    </row>
    <row r="34" spans="1:19" s="41" customFormat="1" x14ac:dyDescent="0.3">
      <c r="A34" s="35" t="s">
        <v>65</v>
      </c>
      <c r="B34" s="36">
        <v>-2713.83</v>
      </c>
      <c r="C34" s="36"/>
      <c r="D34" s="36">
        <v>-2813.7</v>
      </c>
      <c r="E34" s="36"/>
      <c r="F34" s="37">
        <f t="shared" si="2"/>
        <v>-2813.7</v>
      </c>
      <c r="G34" s="37">
        <f t="shared" si="3"/>
        <v>-283.30000000000018</v>
      </c>
      <c r="H34" s="38">
        <f>F34/I34</f>
        <v>0.90852437843073941</v>
      </c>
      <c r="I34" s="39">
        <v>-3097</v>
      </c>
      <c r="J34" s="40"/>
      <c r="L34" s="36"/>
      <c r="M34" s="42">
        <v>-3000</v>
      </c>
      <c r="N34" s="102" t="s">
        <v>82</v>
      </c>
      <c r="O34" s="102"/>
      <c r="P34" s="42">
        <v>-3000</v>
      </c>
      <c r="Q34" s="36"/>
      <c r="R34" s="36"/>
      <c r="S34" s="42">
        <v>-3000</v>
      </c>
    </row>
    <row r="35" spans="1:19" s="41" customFormat="1" x14ac:dyDescent="0.3">
      <c r="A35" s="35" t="s">
        <v>66</v>
      </c>
      <c r="B35" s="36"/>
      <c r="C35" s="36"/>
      <c r="D35" s="36"/>
      <c r="E35" s="36"/>
      <c r="F35" s="37">
        <f t="shared" si="2"/>
        <v>0</v>
      </c>
      <c r="G35" s="37">
        <f t="shared" si="3"/>
        <v>0</v>
      </c>
      <c r="H35" s="38"/>
      <c r="I35" s="39"/>
      <c r="J35" s="40"/>
      <c r="L35" s="36"/>
      <c r="M35" s="42"/>
      <c r="P35" s="42"/>
      <c r="Q35" s="36"/>
      <c r="R35" s="36"/>
      <c r="S35" s="42"/>
    </row>
    <row r="36" spans="1:19" x14ac:dyDescent="0.3">
      <c r="A36" t="s">
        <v>67</v>
      </c>
      <c r="B36" s="23"/>
      <c r="C36" s="23">
        <v>-3389.68</v>
      </c>
      <c r="D36" s="23"/>
      <c r="E36" s="23">
        <v>-3775</v>
      </c>
      <c r="F36" s="22">
        <f>SUM(D36:E36)</f>
        <v>-3775</v>
      </c>
      <c r="G36" s="22">
        <f t="shared" si="3"/>
        <v>3775</v>
      </c>
      <c r="H36" s="24"/>
      <c r="I36" s="43"/>
      <c r="J36" s="44"/>
      <c r="L36" s="23">
        <f>C36-F36</f>
        <v>385.32000000000016</v>
      </c>
      <c r="M36" s="45"/>
      <c r="P36" s="45"/>
      <c r="Q36" s="46"/>
      <c r="R36" s="46"/>
      <c r="S36" s="45"/>
    </row>
    <row r="37" spans="1:19" x14ac:dyDescent="0.3">
      <c r="A37" t="s">
        <v>68</v>
      </c>
      <c r="B37" s="23">
        <v>-1240</v>
      </c>
      <c r="C37" s="23">
        <v>650</v>
      </c>
      <c r="D37" s="23">
        <v>650</v>
      </c>
      <c r="E37" s="23"/>
      <c r="F37" s="22">
        <f>SUM(D37:E37)</f>
        <v>650</v>
      </c>
      <c r="G37" s="22">
        <f t="shared" si="3"/>
        <v>-650</v>
      </c>
      <c r="H37" s="24"/>
      <c r="I37" s="43"/>
      <c r="J37" s="44"/>
      <c r="L37" s="23">
        <f>C37-F37</f>
        <v>0</v>
      </c>
      <c r="M37" s="45"/>
      <c r="P37" s="45"/>
      <c r="Q37" s="46"/>
      <c r="R37" s="46"/>
      <c r="S37" s="45"/>
    </row>
    <row r="38" spans="1:19" x14ac:dyDescent="0.3">
      <c r="A38" t="s">
        <v>69</v>
      </c>
      <c r="B38" s="23"/>
      <c r="C38" s="23">
        <v>4314.0200000000004</v>
      </c>
      <c r="D38" s="23">
        <v>4238.1499999999996</v>
      </c>
      <c r="E38" s="23"/>
      <c r="F38" s="22">
        <f>SUM(D38:E38)</f>
        <v>4238.1499999999996</v>
      </c>
      <c r="G38" s="22">
        <f>I38-F38</f>
        <v>-4238.1499999999996</v>
      </c>
      <c r="H38" s="24"/>
      <c r="I38" s="43"/>
      <c r="J38" s="44"/>
      <c r="L38" s="23">
        <f>C38-F38</f>
        <v>75.8700000000008</v>
      </c>
      <c r="M38" s="45"/>
      <c r="P38" s="45"/>
      <c r="Q38" s="46"/>
      <c r="R38" s="46"/>
      <c r="S38" s="45"/>
    </row>
    <row r="39" spans="1:19" x14ac:dyDescent="0.3">
      <c r="A39" t="s">
        <v>70</v>
      </c>
      <c r="B39" s="23"/>
      <c r="C39" s="23"/>
      <c r="D39" s="23">
        <v>-1125</v>
      </c>
      <c r="E39" s="23">
        <v>1195</v>
      </c>
      <c r="F39" s="22">
        <f>SUM(D39:E39)</f>
        <v>70</v>
      </c>
      <c r="G39" s="22">
        <f t="shared" si="3"/>
        <v>-70</v>
      </c>
      <c r="H39" s="24"/>
      <c r="I39" s="43"/>
      <c r="J39" s="44"/>
      <c r="L39" s="23"/>
      <c r="M39" s="45"/>
      <c r="P39" s="45"/>
      <c r="Q39" s="46"/>
      <c r="R39" s="46"/>
      <c r="S39" s="45"/>
    </row>
    <row r="40" spans="1:19" x14ac:dyDescent="0.3">
      <c r="A40" t="s">
        <v>71</v>
      </c>
      <c r="B40" s="23"/>
      <c r="C40" s="23"/>
      <c r="D40" s="23"/>
      <c r="E40" s="22"/>
      <c r="F40" s="22"/>
      <c r="G40" s="22">
        <f t="shared" si="3"/>
        <v>0</v>
      </c>
      <c r="H40" s="24"/>
      <c r="I40" s="43"/>
      <c r="J40" s="44"/>
      <c r="L40" s="23"/>
      <c r="M40" s="27">
        <v>7500</v>
      </c>
      <c r="P40" s="27">
        <v>15000</v>
      </c>
      <c r="Q40" s="46"/>
      <c r="R40" s="46"/>
      <c r="S40" s="45"/>
    </row>
    <row r="41" spans="1:19" x14ac:dyDescent="0.3">
      <c r="A41" t="s">
        <v>72</v>
      </c>
      <c r="B41" s="22"/>
      <c r="C41" s="22"/>
      <c r="E41" s="22"/>
      <c r="F41" s="22">
        <f>SUM(D41:E41)</f>
        <v>0</v>
      </c>
      <c r="G41" s="22">
        <f t="shared" si="3"/>
        <v>0</v>
      </c>
      <c r="H41" s="24"/>
      <c r="I41" s="43"/>
      <c r="J41" s="44"/>
      <c r="L41" s="22"/>
      <c r="M41" s="27">
        <v>5000</v>
      </c>
      <c r="P41" s="47">
        <v>10000</v>
      </c>
      <c r="Q41" s="48"/>
      <c r="R41" s="48"/>
      <c r="S41" s="47">
        <v>22000</v>
      </c>
    </row>
    <row r="42" spans="1:19" x14ac:dyDescent="0.3">
      <c r="A42" t="s">
        <v>73</v>
      </c>
      <c r="B42" s="22"/>
      <c r="C42" s="22"/>
      <c r="E42" s="22"/>
      <c r="F42" s="22"/>
      <c r="G42" s="22"/>
      <c r="H42" s="24"/>
      <c r="I42" s="43"/>
      <c r="J42" s="44"/>
      <c r="L42" s="22"/>
      <c r="M42" s="27">
        <v>3000</v>
      </c>
      <c r="N42" s="28"/>
      <c r="O42" s="28"/>
      <c r="P42" s="47">
        <v>6500</v>
      </c>
      <c r="Q42" s="48"/>
      <c r="R42" s="48"/>
      <c r="S42" s="47"/>
    </row>
    <row r="43" spans="1:19" ht="15.6" x14ac:dyDescent="0.3">
      <c r="A43" s="49"/>
      <c r="B43" s="37"/>
      <c r="C43" s="37"/>
      <c r="D43" s="50"/>
      <c r="E43" s="50"/>
      <c r="F43" s="50"/>
      <c r="G43" s="50"/>
      <c r="H43" s="51"/>
      <c r="I43" s="52"/>
      <c r="J43" s="53"/>
      <c r="K43" s="41"/>
      <c r="L43" s="37"/>
      <c r="M43" s="54"/>
      <c r="P43" s="54"/>
      <c r="Q43" s="55"/>
      <c r="R43" s="55"/>
      <c r="S43" s="54"/>
    </row>
    <row r="44" spans="1:19" ht="15.6" x14ac:dyDescent="0.3">
      <c r="A44" s="56" t="s">
        <v>6</v>
      </c>
      <c r="B44" s="57"/>
      <c r="C44" s="57"/>
      <c r="D44" s="58"/>
      <c r="E44" s="59"/>
      <c r="F44" s="59"/>
      <c r="G44" s="59"/>
      <c r="H44" s="59"/>
      <c r="I44" s="60"/>
      <c r="J44" s="61"/>
      <c r="K44" s="62"/>
      <c r="L44" s="63"/>
      <c r="M44" s="64"/>
      <c r="N44" s="65"/>
      <c r="O44" s="65"/>
      <c r="P44" s="64"/>
      <c r="Q44" s="66"/>
      <c r="R44" s="66"/>
      <c r="S44" s="64"/>
    </row>
    <row r="45" spans="1:19" ht="24" thickBot="1" x14ac:dyDescent="0.5">
      <c r="A45" s="67" t="s">
        <v>17</v>
      </c>
      <c r="B45" s="68">
        <f t="shared" ref="B45:G45" si="4">SUM(B4:B43)</f>
        <v>80276.959999999992</v>
      </c>
      <c r="C45" s="22">
        <f t="shared" si="4"/>
        <v>54940.179999999993</v>
      </c>
      <c r="D45" s="68">
        <f t="shared" si="4"/>
        <v>66980.08</v>
      </c>
      <c r="E45" s="68">
        <f t="shared" si="4"/>
        <v>26264.066666666666</v>
      </c>
      <c r="F45" s="68">
        <f t="shared" si="4"/>
        <v>93244.146666666667</v>
      </c>
      <c r="G45" s="68">
        <f t="shared" si="4"/>
        <v>5766.8533333333344</v>
      </c>
      <c r="H45" s="69"/>
      <c r="I45" s="70">
        <f>SUM(I4:I43)</f>
        <v>99011</v>
      </c>
      <c r="J45" s="71"/>
      <c r="K45" s="72"/>
      <c r="L45" s="22">
        <f>SUM(L4:L43)</f>
        <v>54162.549999999996</v>
      </c>
      <c r="M45" s="73">
        <f>SUM(M4:M43)</f>
        <v>115800</v>
      </c>
      <c r="P45" s="73">
        <f>SUM(P4:P43)</f>
        <v>138150</v>
      </c>
      <c r="Q45" s="74"/>
      <c r="R45" s="74"/>
      <c r="S45" s="73">
        <f>SUM(S4:S43)</f>
        <v>129525</v>
      </c>
    </row>
    <row r="46" spans="1:19" ht="15" thickTop="1" x14ac:dyDescent="0.3">
      <c r="A46" s="75"/>
      <c r="E46" s="76"/>
      <c r="F46" s="76"/>
      <c r="G46" s="76"/>
      <c r="H46" s="76"/>
      <c r="I46" s="77"/>
      <c r="J46" s="71"/>
      <c r="M46" s="78"/>
      <c r="P46" s="78"/>
      <c r="Q46" s="79"/>
      <c r="R46" s="79"/>
      <c r="S46" s="78"/>
    </row>
    <row r="47" spans="1:19" x14ac:dyDescent="0.3">
      <c r="A47" s="65" t="s">
        <v>74</v>
      </c>
      <c r="B47" s="80"/>
      <c r="C47" s="80"/>
      <c r="D47" s="58"/>
      <c r="E47" s="81"/>
      <c r="F47" s="81"/>
      <c r="G47" s="81"/>
      <c r="H47" s="81"/>
      <c r="I47" s="82">
        <f>(I45-88200)/88200</f>
        <v>0.12257369614512471</v>
      </c>
      <c r="J47" s="83"/>
      <c r="K47" s="65"/>
      <c r="L47" s="80"/>
      <c r="M47" s="84">
        <f>(M45-I45)/I45</f>
        <v>0.16956701780610237</v>
      </c>
      <c r="P47" s="84">
        <f>(P45-M45)/M45</f>
        <v>0.19300518134715025</v>
      </c>
      <c r="Q47" s="85"/>
      <c r="R47" s="85"/>
      <c r="S47" s="84">
        <f>(S45-P45)/P45</f>
        <v>-6.243213897937025E-2</v>
      </c>
    </row>
    <row r="48" spans="1:19" x14ac:dyDescent="0.3">
      <c r="E48" s="76"/>
      <c r="F48" s="76"/>
      <c r="G48" s="76"/>
      <c r="H48" s="76"/>
      <c r="I48" s="43"/>
      <c r="J48" s="44"/>
    </row>
    <row r="49" spans="1:19" x14ac:dyDescent="0.3">
      <c r="A49" s="65"/>
      <c r="E49" s="76"/>
      <c r="F49" s="76"/>
      <c r="G49" s="76"/>
      <c r="H49" s="87" t="s">
        <v>75</v>
      </c>
      <c r="I49" s="25">
        <f>I45/J54</f>
        <v>59.789251207729471</v>
      </c>
      <c r="L49" s="88" t="s">
        <v>76</v>
      </c>
      <c r="M49" s="22">
        <f>M45/L54</f>
        <v>69.801084990958415</v>
      </c>
      <c r="P49" s="22">
        <f>P45/L54</f>
        <v>83.273056057866185</v>
      </c>
      <c r="Q49" s="23"/>
      <c r="R49" s="23"/>
      <c r="S49" s="22">
        <f>S45/N54</f>
        <v>78.027108433734938</v>
      </c>
    </row>
    <row r="50" spans="1:19" x14ac:dyDescent="0.3">
      <c r="A50" s="75"/>
      <c r="E50" s="76"/>
      <c r="F50" s="76"/>
      <c r="G50" s="76"/>
      <c r="H50" s="89" t="s">
        <v>77</v>
      </c>
      <c r="I50" s="90">
        <f>(I49-53.1)/53.1</f>
        <v>0.12597459901562089</v>
      </c>
      <c r="L50" s="91" t="s">
        <v>78</v>
      </c>
      <c r="M50" s="122">
        <f>(M49-I49)/I49</f>
        <v>0.1674520684068147</v>
      </c>
      <c r="P50" s="92">
        <f>(P49-M49)/M49</f>
        <v>0.19300518134715017</v>
      </c>
      <c r="Q50" s="93"/>
      <c r="R50" s="93"/>
      <c r="S50" s="92">
        <f>(S49-P49)/P49</f>
        <v>-6.2996938895647767E-2</v>
      </c>
    </row>
    <row r="51" spans="1:19" x14ac:dyDescent="0.3">
      <c r="A51" s="76"/>
      <c r="E51" s="76"/>
      <c r="F51" s="76"/>
      <c r="G51" s="76"/>
      <c r="H51" s="89"/>
      <c r="I51" s="94">
        <f>I49-53.1</f>
        <v>6.6892512077294697</v>
      </c>
      <c r="L51" s="91" t="s">
        <v>77</v>
      </c>
      <c r="M51" s="95">
        <f>M49-I49</f>
        <v>10.011833783228944</v>
      </c>
      <c r="N51" s="95"/>
      <c r="O51" s="95"/>
      <c r="P51" s="95">
        <f>P49-M49</f>
        <v>13.47197106690777</v>
      </c>
      <c r="Q51" s="96"/>
      <c r="R51" s="96"/>
      <c r="S51" s="95">
        <f>S49-P49</f>
        <v>-5.2459476241312473</v>
      </c>
    </row>
    <row r="52" spans="1:19" x14ac:dyDescent="0.3">
      <c r="A52" s="76"/>
      <c r="E52" s="76"/>
      <c r="F52" s="76"/>
      <c r="G52" s="76"/>
      <c r="H52" s="97" t="s">
        <v>79</v>
      </c>
      <c r="I52" s="98">
        <f>I51/12</f>
        <v>0.55743760064412251</v>
      </c>
      <c r="L52" s="62" t="s">
        <v>79</v>
      </c>
      <c r="M52" s="95">
        <f>M51/12</f>
        <v>0.83431948193574534</v>
      </c>
      <c r="P52" s="95">
        <f>P51/12</f>
        <v>1.1226642555756474</v>
      </c>
      <c r="Q52" s="96"/>
      <c r="R52" s="96"/>
      <c r="S52" s="95">
        <f>S51/12</f>
        <v>-0.43716230201093725</v>
      </c>
    </row>
    <row r="53" spans="1:19" x14ac:dyDescent="0.3">
      <c r="A53" s="75"/>
      <c r="E53" s="76"/>
      <c r="F53" s="76"/>
      <c r="G53" s="76"/>
      <c r="H53" s="76"/>
    </row>
    <row r="54" spans="1:19" x14ac:dyDescent="0.3">
      <c r="A54" s="75"/>
      <c r="E54" s="76"/>
      <c r="F54" s="76"/>
      <c r="G54" s="76"/>
      <c r="H54" s="76"/>
      <c r="J54" s="32">
        <v>1656</v>
      </c>
      <c r="L54">
        <v>1659</v>
      </c>
      <c r="N54">
        <v>1660</v>
      </c>
    </row>
    <row r="55" spans="1:19" x14ac:dyDescent="0.3">
      <c r="A55" s="76"/>
      <c r="E55" s="76"/>
      <c r="F55" s="76"/>
      <c r="G55" s="76"/>
      <c r="H55" s="76"/>
    </row>
    <row r="56" spans="1:19" x14ac:dyDescent="0.3">
      <c r="A56" s="100"/>
      <c r="E56" s="76"/>
      <c r="F56" s="76"/>
      <c r="G56" s="76"/>
      <c r="H56" s="76"/>
    </row>
  </sheetData>
  <mergeCells count="24">
    <mergeCell ref="F11:F12"/>
    <mergeCell ref="G11:G12"/>
    <mergeCell ref="H11:H12"/>
    <mergeCell ref="I11:I12"/>
    <mergeCell ref="H1:H3"/>
    <mergeCell ref="F6:F7"/>
    <mergeCell ref="G6:G7"/>
    <mergeCell ref="H6:H7"/>
    <mergeCell ref="I6:I7"/>
    <mergeCell ref="F17:F18"/>
    <mergeCell ref="G17:G18"/>
    <mergeCell ref="H17:H18"/>
    <mergeCell ref="I17:I18"/>
    <mergeCell ref="F20:F21"/>
    <mergeCell ref="G20:G21"/>
    <mergeCell ref="H20:H21"/>
    <mergeCell ref="I20:I21"/>
    <mergeCell ref="S22:S23"/>
    <mergeCell ref="F22:F23"/>
    <mergeCell ref="G22:G23"/>
    <mergeCell ref="H22:H23"/>
    <mergeCell ref="I22:I23"/>
    <mergeCell ref="M22:M23"/>
    <mergeCell ref="P22:P23"/>
  </mergeCells>
  <pageMargins left="0.24" right="0.2" top="0.48" bottom="0.48" header="0.17" footer="0.3"/>
  <pageSetup paperSize="9" scale="66" orientation="landscape" r:id="rId1"/>
  <headerFooter>
    <oddHeader>&amp;L&amp;18Brundall Parish Council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view="pageBreakPreview" zoomScale="96" zoomScaleNormal="100" zoomScaleSheetLayoutView="96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N4" sqref="N4"/>
    </sheetView>
  </sheetViews>
  <sheetFormatPr defaultColWidth="8.88671875" defaultRowHeight="14.4" x14ac:dyDescent="0.3"/>
  <cols>
    <col min="1" max="1" width="29" bestFit="1" customWidth="1"/>
    <col min="2" max="2" width="11.5546875" bestFit="1" customWidth="1"/>
    <col min="3" max="3" width="2.109375" customWidth="1"/>
    <col min="4" max="4" width="11.5546875" bestFit="1" customWidth="1"/>
    <col min="5" max="5" width="2.109375" customWidth="1"/>
    <col min="6" max="6" width="10.5546875" bestFit="1" customWidth="1"/>
    <col min="7" max="7" width="2.109375" customWidth="1"/>
    <col min="8" max="8" width="10.5546875" style="102" bestFit="1" customWidth="1"/>
    <col min="9" max="9" width="2.109375" customWidth="1"/>
    <col min="10" max="10" width="10.5546875" style="102" bestFit="1" customWidth="1"/>
    <col min="11" max="11" width="2.109375" style="102" customWidth="1"/>
    <col min="12" max="12" width="9.6640625" style="111" bestFit="1" customWidth="1"/>
    <col min="13" max="13" width="2.109375" style="102" customWidth="1"/>
    <col min="14" max="14" width="10.5546875" bestFit="1" customWidth="1"/>
    <col min="15" max="15" width="2.109375" customWidth="1"/>
    <col min="16" max="16" width="10.6640625" style="111" bestFit="1" customWidth="1"/>
  </cols>
  <sheetData>
    <row r="1" spans="1:17" ht="15.6" x14ac:dyDescent="0.3">
      <c r="A1" s="110" t="s">
        <v>49</v>
      </c>
    </row>
    <row r="2" spans="1:17" x14ac:dyDescent="0.3">
      <c r="O2" s="108"/>
      <c r="P2" s="112" t="s">
        <v>97</v>
      </c>
    </row>
    <row r="3" spans="1:17" s="108" customFormat="1" x14ac:dyDescent="0.3">
      <c r="A3" s="103" t="s">
        <v>98</v>
      </c>
      <c r="B3" s="108" t="s">
        <v>99</v>
      </c>
      <c r="D3" s="108" t="s">
        <v>100</v>
      </c>
      <c r="F3" s="108" t="s">
        <v>101</v>
      </c>
      <c r="H3" s="109" t="s">
        <v>102</v>
      </c>
      <c r="J3" s="109" t="s">
        <v>18</v>
      </c>
      <c r="K3" s="109"/>
      <c r="L3" s="112" t="s">
        <v>12</v>
      </c>
      <c r="M3" s="109"/>
      <c r="N3" s="108" t="s">
        <v>14</v>
      </c>
      <c r="P3" s="112" t="s">
        <v>0</v>
      </c>
    </row>
    <row r="4" spans="1:17" x14ac:dyDescent="0.3">
      <c r="B4" s="104"/>
      <c r="C4" s="104"/>
      <c r="D4" s="105"/>
      <c r="L4" s="113" t="s">
        <v>103</v>
      </c>
      <c r="N4" s="120" t="s">
        <v>5</v>
      </c>
    </row>
    <row r="5" spans="1:17" x14ac:dyDescent="0.3">
      <c r="A5" s="104" t="s">
        <v>83</v>
      </c>
      <c r="B5" s="114">
        <v>618.65</v>
      </c>
      <c r="C5" s="114"/>
      <c r="D5" s="105">
        <v>36.57</v>
      </c>
      <c r="F5" s="100">
        <v>2854.57</v>
      </c>
      <c r="G5" s="100"/>
      <c r="H5" s="115">
        <f>1177.03+57.79</f>
        <v>1234.82</v>
      </c>
      <c r="J5" s="116">
        <v>58.46</v>
      </c>
      <c r="K5" s="116"/>
      <c r="L5" s="111">
        <f>'[1]LM 2019-20'!K33</f>
        <v>104.45</v>
      </c>
      <c r="M5" s="116"/>
      <c r="N5" s="116">
        <v>1000</v>
      </c>
      <c r="O5" s="116"/>
      <c r="P5" s="111">
        <v>10149.790000000001</v>
      </c>
    </row>
    <row r="6" spans="1:17" x14ac:dyDescent="0.3">
      <c r="A6" s="104" t="s">
        <v>29</v>
      </c>
      <c r="B6" s="114">
        <v>0</v>
      </c>
      <c r="C6" s="114"/>
      <c r="D6" s="105">
        <v>600</v>
      </c>
      <c r="J6" s="116">
        <v>25</v>
      </c>
      <c r="K6" s="116"/>
      <c r="M6" s="116"/>
      <c r="N6" s="116"/>
      <c r="O6" s="116"/>
      <c r="Q6" s="117"/>
    </row>
    <row r="7" spans="1:17" x14ac:dyDescent="0.3">
      <c r="A7" s="104" t="s">
        <v>84</v>
      </c>
      <c r="B7" s="114">
        <v>3035</v>
      </c>
      <c r="C7" s="114"/>
      <c r="D7" s="105">
        <v>239.79</v>
      </c>
      <c r="F7" s="100">
        <v>1575</v>
      </c>
      <c r="G7" s="100"/>
      <c r="H7" s="115">
        <v>3032.76</v>
      </c>
      <c r="J7" s="116">
        <v>1235.8800000000001</v>
      </c>
      <c r="K7" s="116"/>
      <c r="L7" s="111">
        <f>'[1]LM 2019-20'!G12</f>
        <v>971.88</v>
      </c>
      <c r="M7" s="116"/>
      <c r="N7" s="116">
        <v>1500</v>
      </c>
      <c r="O7" s="116"/>
      <c r="Q7" s="117"/>
    </row>
    <row r="8" spans="1:17" x14ac:dyDescent="0.3">
      <c r="A8" s="104" t="s">
        <v>85</v>
      </c>
      <c r="B8" s="114"/>
      <c r="C8" s="114"/>
      <c r="D8" s="105"/>
      <c r="F8" s="100">
        <v>1489.37</v>
      </c>
      <c r="G8" s="100"/>
      <c r="H8" s="115">
        <v>2884.04</v>
      </c>
      <c r="J8" s="116">
        <v>2124.65</v>
      </c>
      <c r="K8" s="116"/>
      <c r="L8" s="111">
        <f>'[1]LM 2019-20'!C12</f>
        <v>1697.96</v>
      </c>
      <c r="M8" s="116"/>
      <c r="N8" s="116">
        <v>2500</v>
      </c>
      <c r="O8" s="116"/>
      <c r="P8" s="111">
        <v>2000</v>
      </c>
      <c r="Q8" s="117"/>
    </row>
    <row r="9" spans="1:17" x14ac:dyDescent="0.3">
      <c r="A9" s="104" t="s">
        <v>104</v>
      </c>
      <c r="B9" s="114">
        <v>0</v>
      </c>
      <c r="C9" s="114"/>
      <c r="D9" s="105">
        <v>268.33</v>
      </c>
      <c r="F9" s="100">
        <v>4187</v>
      </c>
      <c r="G9" s="100"/>
      <c r="H9" s="115">
        <f>'[1]Cremer''s 2017-18'!I27</f>
        <v>1474.5700000000002</v>
      </c>
      <c r="J9" s="116">
        <f>'[1]Cremer''s 2018-9'!H34</f>
        <v>2450.02</v>
      </c>
      <c r="K9" s="116"/>
      <c r="L9" s="111">
        <f>'[1]Cremer''s 2019-20'!H34</f>
        <v>1171.55</v>
      </c>
      <c r="M9" s="116"/>
      <c r="N9" s="116">
        <v>5000</v>
      </c>
      <c r="O9" s="116"/>
      <c r="P9" s="111">
        <v>1009.85</v>
      </c>
      <c r="Q9" s="117"/>
    </row>
    <row r="10" spans="1:17" x14ac:dyDescent="0.3">
      <c r="A10" s="104" t="s">
        <v>51</v>
      </c>
      <c r="B10" s="114"/>
      <c r="C10" s="114"/>
      <c r="D10" s="105"/>
      <c r="F10" s="100">
        <v>551.25</v>
      </c>
      <c r="G10" s="100"/>
      <c r="H10" s="115">
        <v>665.87000000000012</v>
      </c>
      <c r="J10" s="116">
        <v>349.16999999999996</v>
      </c>
      <c r="K10" s="116"/>
      <c r="L10" s="111">
        <f>'[1]LM 2019-20'!K20</f>
        <v>460</v>
      </c>
      <c r="M10" s="116"/>
      <c r="N10" s="116">
        <v>1000</v>
      </c>
      <c r="O10" s="116"/>
      <c r="P10" s="111">
        <v>5516.25</v>
      </c>
      <c r="Q10" s="117"/>
    </row>
    <row r="11" spans="1:17" x14ac:dyDescent="0.3">
      <c r="A11" s="104" t="s">
        <v>87</v>
      </c>
      <c r="B11" s="114"/>
      <c r="C11" s="114"/>
      <c r="D11" s="105"/>
      <c r="F11" s="100">
        <v>49.98</v>
      </c>
      <c r="G11" s="100"/>
      <c r="N11" s="102"/>
      <c r="O11" s="102"/>
      <c r="Q11" s="117"/>
    </row>
    <row r="12" spans="1:17" x14ac:dyDescent="0.3">
      <c r="A12" s="104" t="s">
        <v>88</v>
      </c>
      <c r="B12" s="114"/>
      <c r="C12" s="114"/>
      <c r="D12" s="105"/>
      <c r="F12" s="100"/>
      <c r="G12" s="100"/>
      <c r="H12" s="115">
        <v>90</v>
      </c>
      <c r="J12" s="116">
        <v>2732.65</v>
      </c>
      <c r="K12" s="116"/>
      <c r="L12" s="111">
        <f>'[1]LM 2019-20'!K9</f>
        <v>90</v>
      </c>
      <c r="M12" s="116"/>
      <c r="N12" s="116"/>
      <c r="O12" s="116"/>
      <c r="P12" s="111">
        <v>2886.5</v>
      </c>
    </row>
    <row r="13" spans="1:17" x14ac:dyDescent="0.3">
      <c r="A13" s="104" t="s">
        <v>89</v>
      </c>
      <c r="B13" s="114"/>
      <c r="C13" s="114"/>
      <c r="D13" s="105"/>
      <c r="F13" s="100"/>
      <c r="G13" s="100"/>
      <c r="H13" s="115">
        <v>2933</v>
      </c>
      <c r="N13" s="116">
        <v>3000</v>
      </c>
      <c r="O13" s="116"/>
      <c r="P13" s="111">
        <v>5940.94</v>
      </c>
    </row>
    <row r="14" spans="1:17" x14ac:dyDescent="0.3">
      <c r="A14" s="104"/>
      <c r="B14" s="118">
        <f>SUM(B5:B13)</f>
        <v>3653.65</v>
      </c>
      <c r="C14" s="114"/>
      <c r="D14" s="118">
        <f>SUM(D5:D13)</f>
        <v>1144.69</v>
      </c>
      <c r="F14" s="118">
        <f>SUM(F5:F13)</f>
        <v>10707.169999999998</v>
      </c>
      <c r="G14" s="100"/>
      <c r="H14" s="118">
        <f>SUM(H5:H13)</f>
        <v>12315.060000000001</v>
      </c>
      <c r="J14" s="118">
        <f>SUM(J5:J13)</f>
        <v>8975.83</v>
      </c>
      <c r="K14" s="114"/>
      <c r="L14" s="118">
        <f>SUM(L5:L13)</f>
        <v>4495.84</v>
      </c>
      <c r="M14" s="114"/>
      <c r="N14" s="118">
        <f>SUM(N5:N13)</f>
        <v>14000</v>
      </c>
      <c r="O14" s="114"/>
      <c r="P14" s="118">
        <f>SUM(P5:P13)</f>
        <v>27503.329999999998</v>
      </c>
    </row>
    <row r="15" spans="1:17" x14ac:dyDescent="0.3">
      <c r="A15" s="104"/>
      <c r="B15" s="114"/>
      <c r="C15" s="114"/>
      <c r="D15" s="105"/>
      <c r="F15" s="100"/>
      <c r="G15" s="100"/>
      <c r="H15" s="115"/>
      <c r="N15" s="116"/>
      <c r="O15" s="116"/>
    </row>
    <row r="16" spans="1:17" x14ac:dyDescent="0.3">
      <c r="A16" s="103" t="s">
        <v>90</v>
      </c>
      <c r="B16" s="114"/>
      <c r="C16" s="114"/>
      <c r="D16" s="105"/>
    </row>
    <row r="17" spans="1:16" x14ac:dyDescent="0.3">
      <c r="A17" s="106" t="s">
        <v>51</v>
      </c>
      <c r="B17" s="114">
        <v>0</v>
      </c>
      <c r="C17" s="114"/>
      <c r="D17" s="105">
        <v>4510</v>
      </c>
      <c r="F17" s="100">
        <v>6713.75</v>
      </c>
    </row>
    <row r="18" spans="1:16" x14ac:dyDescent="0.3">
      <c r="A18" s="104" t="s">
        <v>86</v>
      </c>
      <c r="B18" s="114"/>
      <c r="C18" s="114"/>
      <c r="D18" s="105"/>
      <c r="F18" s="100">
        <v>1981.51</v>
      </c>
    </row>
    <row r="19" spans="1:16" x14ac:dyDescent="0.3">
      <c r="A19" s="104" t="s">
        <v>91</v>
      </c>
      <c r="B19" s="114">
        <v>406.7</v>
      </c>
      <c r="C19" s="114"/>
      <c r="D19" s="105">
        <v>0</v>
      </c>
    </row>
    <row r="20" spans="1:16" x14ac:dyDescent="0.3">
      <c r="A20" s="104" t="s">
        <v>92</v>
      </c>
      <c r="B20" s="114"/>
      <c r="C20" s="114"/>
      <c r="D20" s="105"/>
      <c r="F20" s="100"/>
      <c r="H20" s="119">
        <v>1411</v>
      </c>
      <c r="J20" s="116">
        <v>394.47</v>
      </c>
      <c r="K20" s="116"/>
      <c r="L20" s="111">
        <v>397.64</v>
      </c>
      <c r="M20" s="116"/>
      <c r="P20" s="111">
        <v>254.56</v>
      </c>
    </row>
    <row r="21" spans="1:16" x14ac:dyDescent="0.3">
      <c r="A21" s="104" t="s">
        <v>62</v>
      </c>
      <c r="B21" s="114"/>
      <c r="C21" s="114"/>
      <c r="D21" s="105"/>
      <c r="F21" s="100">
        <v>2514.6799999999998</v>
      </c>
      <c r="L21" s="111">
        <v>3942.6</v>
      </c>
    </row>
    <row r="22" spans="1:16" x14ac:dyDescent="0.3">
      <c r="A22" s="104" t="s">
        <v>49</v>
      </c>
      <c r="B22" s="114"/>
      <c r="C22" s="114"/>
      <c r="D22" s="105"/>
      <c r="F22" s="100">
        <v>2059.06</v>
      </c>
    </row>
    <row r="23" spans="1:16" x14ac:dyDescent="0.3">
      <c r="A23" s="104" t="s">
        <v>93</v>
      </c>
      <c r="B23" s="114">
        <v>88128.54</v>
      </c>
      <c r="C23" s="114"/>
      <c r="D23" s="105">
        <v>2085.88</v>
      </c>
    </row>
    <row r="24" spans="1:16" x14ac:dyDescent="0.3">
      <c r="A24" s="104" t="s">
        <v>94</v>
      </c>
      <c r="B24" s="114">
        <v>23278.33</v>
      </c>
      <c r="C24" s="114"/>
      <c r="D24" s="105">
        <v>20528.79</v>
      </c>
    </row>
    <row r="25" spans="1:16" x14ac:dyDescent="0.3">
      <c r="A25" s="104" t="s">
        <v>95</v>
      </c>
      <c r="B25" s="114">
        <v>16030.15</v>
      </c>
      <c r="C25" s="114"/>
      <c r="D25" s="105">
        <v>1250.98</v>
      </c>
    </row>
    <row r="26" spans="1:16" x14ac:dyDescent="0.3">
      <c r="A26" s="107" t="s">
        <v>96</v>
      </c>
      <c r="B26" s="118">
        <f>SUM(B17:B25)</f>
        <v>127843.71999999999</v>
      </c>
      <c r="C26" s="114"/>
      <c r="D26" s="118">
        <f>SUM(D17:D25)</f>
        <v>28375.65</v>
      </c>
      <c r="F26" s="118">
        <f>SUM(F17:F25)</f>
        <v>13269</v>
      </c>
      <c r="H26" s="118">
        <f>SUM(H17:H25)</f>
        <v>1411</v>
      </c>
      <c r="J26" s="118">
        <f>SUM(J17:J25)</f>
        <v>394.47</v>
      </c>
      <c r="K26" s="114"/>
      <c r="L26" s="118">
        <f>SUM(L17:L25)</f>
        <v>4340.24</v>
      </c>
      <c r="M26" s="114"/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LM Budget 2020-21</vt:lpstr>
      <vt:lpstr>Budget!Print_Area</vt:lpstr>
      <vt:lpstr>'LM Budget 2020-21'!Print_Area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Brundall Deputy</cp:lastModifiedBy>
  <cp:lastPrinted>2020-01-30T10:27:47Z</cp:lastPrinted>
  <dcterms:created xsi:type="dcterms:W3CDTF">2020-01-16T18:10:23Z</dcterms:created>
  <dcterms:modified xsi:type="dcterms:W3CDTF">2020-02-21T11:38:15Z</dcterms:modified>
</cp:coreProperties>
</file>