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and Management" sheetId="1" r:id="rId1"/>
    <sheet name="Cremer's" sheetId="2" r:id="rId2"/>
    <sheet name="Allotments" sheetId="3" r:id="rId3"/>
  </sheets>
  <definedNames>
    <definedName name="_xlnm.Print_Area" localSheetId="2">Allotments!$A$1:$J$27</definedName>
    <definedName name="_xlnm.Print_Area" localSheetId="1">'Cremer''s'!$A$1:$I$36</definedName>
    <definedName name="_xlnm.Print_Area" localSheetId="0">'Land Management'!$A$1:$J$39</definedName>
  </definedNames>
  <calcPr calcId="125725"/>
</workbook>
</file>

<file path=xl/calcChain.xml><?xml version="1.0" encoding="utf-8"?>
<calcChain xmlns="http://schemas.openxmlformats.org/spreadsheetml/2006/main">
  <c r="G3" i="1"/>
  <c r="G9" s="1"/>
  <c r="G26" s="1"/>
  <c r="G28" s="1"/>
  <c r="F39" i="2"/>
  <c r="C13" i="3"/>
  <c r="C23" s="1"/>
  <c r="L7" i="1"/>
  <c r="C7"/>
  <c r="J27"/>
  <c r="H25" i="3"/>
  <c r="D22"/>
  <c r="H17"/>
  <c r="C8" s="1"/>
  <c r="H9"/>
  <c r="C7" s="1"/>
  <c r="C9"/>
  <c r="C6"/>
  <c r="C4"/>
  <c r="G36" i="2"/>
  <c r="F36"/>
  <c r="E36"/>
  <c r="G34"/>
  <c r="F34"/>
  <c r="E34"/>
  <c r="C34"/>
  <c r="J34" s="1"/>
  <c r="M21"/>
  <c r="L21"/>
  <c r="H10"/>
  <c r="H9"/>
  <c r="H8"/>
  <c r="H6"/>
  <c r="H5"/>
  <c r="H34" s="1"/>
  <c r="G27" i="1" s="1"/>
  <c r="E39"/>
  <c r="C30"/>
  <c r="L4" s="1"/>
  <c r="G23"/>
  <c r="L18"/>
  <c r="J17"/>
  <c r="J25" s="1"/>
  <c r="J13"/>
  <c r="M18" s="1"/>
  <c r="C29" i="3" l="1"/>
  <c r="C10" i="1"/>
  <c r="C14" s="1"/>
  <c r="C16" s="1"/>
  <c r="L7" i="3"/>
  <c r="G30" i="1"/>
  <c r="C11" i="3"/>
  <c r="C30"/>
  <c r="G13" i="1"/>
  <c r="C15" i="3" l="1"/>
  <c r="C17" s="1"/>
  <c r="C24"/>
  <c r="D26" s="1"/>
</calcChain>
</file>

<file path=xl/comments1.xml><?xml version="1.0" encoding="utf-8"?>
<comments xmlns="http://schemas.openxmlformats.org/spreadsheetml/2006/main">
  <authors>
    <author>Claudia Dickson</author>
  </authors>
  <commentList>
    <comment ref="J27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£200 CR79 from 2020/21</t>
        </r>
      </text>
    </comment>
  </commentList>
</comments>
</file>

<file path=xl/sharedStrings.xml><?xml version="1.0" encoding="utf-8"?>
<sst xmlns="http://schemas.openxmlformats.org/spreadsheetml/2006/main" count="109" uniqueCount="86">
  <si>
    <t>Brundall Parish Allotments</t>
  </si>
  <si>
    <t>Countryside Park</t>
  </si>
  <si>
    <t>Church Fen</t>
  </si>
  <si>
    <t>as at 12/1/21</t>
  </si>
  <si>
    <t>Expenditure</t>
  </si>
  <si>
    <t>rent</t>
  </si>
  <si>
    <t>annual rent</t>
  </si>
  <si>
    <t>Maintenance</t>
  </si>
  <si>
    <t>grass</t>
  </si>
  <si>
    <t>stakes</t>
  </si>
  <si>
    <t>water</t>
  </si>
  <si>
    <t>chisel for holes</t>
  </si>
  <si>
    <t>equipment</t>
  </si>
  <si>
    <t>admin</t>
  </si>
  <si>
    <t>repairs</t>
  </si>
  <si>
    <t>finance</t>
  </si>
  <si>
    <t>sundries</t>
  </si>
  <si>
    <t>allotments</t>
  </si>
  <si>
    <t>cesspit</t>
  </si>
  <si>
    <t>Total</t>
  </si>
  <si>
    <t>countryside park</t>
  </si>
  <si>
    <t>cemetery</t>
  </si>
  <si>
    <t>Income</t>
  </si>
  <si>
    <t>church fen</t>
  </si>
  <si>
    <t>cremer's</t>
  </si>
  <si>
    <t>Deficit / (Surplus)</t>
  </si>
  <si>
    <t>Clerk's costs (approx)</t>
  </si>
  <si>
    <t>Cemetery</t>
  </si>
  <si>
    <t>Play Equipment</t>
  </si>
  <si>
    <t>Water</t>
  </si>
  <si>
    <t>bench fixings</t>
  </si>
  <si>
    <t>Land Management Expenses</t>
  </si>
  <si>
    <t>removal of barbed wire</t>
  </si>
  <si>
    <t>Tree Warden first aid kit</t>
  </si>
  <si>
    <t>latch for Lych gate</t>
  </si>
  <si>
    <t>Cucumber Lane bench  repair</t>
  </si>
  <si>
    <t>Spray paint for Youth Shelter</t>
  </si>
  <si>
    <t>Deposit for shredder for LFW</t>
  </si>
  <si>
    <t>Wood chipper fuel</t>
  </si>
  <si>
    <t>Repair of loose slabs</t>
  </si>
  <si>
    <t>Cremer's</t>
  </si>
  <si>
    <t>Cemetery Income</t>
  </si>
  <si>
    <t>Land Management Spending</t>
  </si>
  <si>
    <t>Budget</t>
  </si>
  <si>
    <t>% of budget</t>
  </si>
  <si>
    <t>To note: Allotments are now not included in the LM budget and capital expenditure is accounted for separately</t>
  </si>
  <si>
    <t>Capital Expenditure:</t>
  </si>
  <si>
    <t>Painting of Meadow View play equipment</t>
  </si>
  <si>
    <t>Painting of the Memorial Hall swings</t>
  </si>
  <si>
    <t>Maintenance &amp; painting 8 benches</t>
  </si>
  <si>
    <t>Bus shelter roof removal</t>
  </si>
  <si>
    <t>refund received from insurance claim</t>
  </si>
  <si>
    <t>Cremer's Meadow 2021-22 Expenditure and Income</t>
  </si>
  <si>
    <t>NWT Grant</t>
  </si>
  <si>
    <t>Cables Donation</t>
  </si>
  <si>
    <t>Donation Other</t>
  </si>
  <si>
    <t>Precept Expenditure</t>
  </si>
  <si>
    <t>Balance b/f</t>
  </si>
  <si>
    <t>Saw horse</t>
  </si>
  <si>
    <t>Shutters for shed windows</t>
  </si>
  <si>
    <t>lanyards</t>
  </si>
  <si>
    <t>padlocks</t>
  </si>
  <si>
    <t>Cut and Clear</t>
  </si>
  <si>
    <t>Mowing donation</t>
  </si>
  <si>
    <t>shears and pruners</t>
  </si>
  <si>
    <t>secateurs</t>
  </si>
  <si>
    <t>bolt cutters</t>
  </si>
  <si>
    <t>sledgehammer</t>
  </si>
  <si>
    <t>weed puller</t>
  </si>
  <si>
    <t>long reach tree pruner &amp; saw</t>
  </si>
  <si>
    <t>straining wire</t>
  </si>
  <si>
    <t>padlock for gate</t>
  </si>
  <si>
    <t>NWT donation for tools</t>
  </si>
  <si>
    <t>Balances remaining</t>
  </si>
  <si>
    <t>Equipment</t>
  </si>
  <si>
    <t>dip tank</t>
  </si>
  <si>
    <t>dip tanks</t>
  </si>
  <si>
    <t>Repairs</t>
  </si>
  <si>
    <t>Sundries</t>
  </si>
  <si>
    <t>EMR as at 1.4.21</t>
  </si>
  <si>
    <t>Padlocks</t>
  </si>
  <si>
    <t>Add: income</t>
  </si>
  <si>
    <t>Less: expenditure</t>
  </si>
  <si>
    <t>EMR Current Balance</t>
  </si>
  <si>
    <t>chippings for entrance</t>
  </si>
  <si>
    <t>Woodland grant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</si>
</sst>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39" fontId="4" fillId="0" borderId="0" xfId="0" applyNumberFormat="1" applyFont="1" applyFill="1"/>
    <xf numFmtId="0" fontId="4" fillId="0" borderId="0" xfId="0" applyFont="1" applyFill="1"/>
    <xf numFmtId="0" fontId="3" fillId="0" borderId="0" xfId="0" applyFont="1" applyFill="1"/>
    <xf numFmtId="43" fontId="4" fillId="0" borderId="0" xfId="1" applyFont="1" applyFill="1"/>
    <xf numFmtId="39" fontId="0" fillId="0" borderId="0" xfId="0" applyNumberFormat="1" applyFill="1"/>
    <xf numFmtId="0" fontId="0" fillId="0" borderId="0" xfId="0" applyFill="1"/>
    <xf numFmtId="43" fontId="1" fillId="0" borderId="0" xfId="1" applyFont="1" applyFill="1"/>
    <xf numFmtId="164" fontId="0" fillId="0" borderId="0" xfId="0" applyNumberFormat="1" applyFill="1"/>
    <xf numFmtId="4" fontId="0" fillId="0" borderId="0" xfId="0" applyNumberFormat="1"/>
    <xf numFmtId="164" fontId="0" fillId="0" borderId="1" xfId="0" applyNumberFormat="1" applyFill="1" applyBorder="1"/>
    <xf numFmtId="164" fontId="2" fillId="0" borderId="0" xfId="0" applyNumberFormat="1" applyFont="1" applyFill="1"/>
    <xf numFmtId="164" fontId="0" fillId="0" borderId="2" xfId="0" applyNumberFormat="1" applyFill="1" applyBorder="1"/>
    <xf numFmtId="0" fontId="2" fillId="0" borderId="0" xfId="0" applyFont="1"/>
    <xf numFmtId="164" fontId="2" fillId="0" borderId="0" xfId="0" applyNumberFormat="1" applyFont="1" applyFill="1" applyAlignment="1">
      <alignment horizontal="right"/>
    </xf>
    <xf numFmtId="43" fontId="1" fillId="0" borderId="2" xfId="1" applyFon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Fill="1"/>
    <xf numFmtId="164" fontId="4" fillId="0" borderId="0" xfId="1" applyNumberFormat="1" applyFont="1" applyFill="1"/>
    <xf numFmtId="0" fontId="5" fillId="0" borderId="0" xfId="0" applyFont="1"/>
    <xf numFmtId="164" fontId="1" fillId="0" borderId="0" xfId="1" applyNumberFormat="1" applyFont="1" applyFill="1"/>
    <xf numFmtId="39" fontId="0" fillId="0" borderId="0" xfId="0" applyNumberFormat="1"/>
    <xf numFmtId="0" fontId="5" fillId="0" borderId="0" xfId="0" applyFont="1" applyFill="1"/>
    <xf numFmtId="164" fontId="1" fillId="0" borderId="2" xfId="1" applyNumberFormat="1" applyFont="1" applyFill="1" applyBorder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0" fontId="0" fillId="0" borderId="0" xfId="0" applyFill="1" applyAlignment="1">
      <alignment horizontal="right"/>
    </xf>
    <xf numFmtId="164" fontId="2" fillId="0" borderId="3" xfId="0" applyNumberFormat="1" applyFont="1" applyFill="1" applyBorder="1"/>
    <xf numFmtId="39" fontId="1" fillId="0" borderId="0" xfId="1" applyNumberFormat="1" applyFont="1" applyFill="1"/>
    <xf numFmtId="9" fontId="1" fillId="0" borderId="0" xfId="2" applyFont="1" applyFill="1"/>
    <xf numFmtId="0" fontId="8" fillId="0" borderId="0" xfId="0" applyFont="1" applyAlignment="1">
      <alignment vertical="center"/>
    </xf>
    <xf numFmtId="39" fontId="9" fillId="0" borderId="0" xfId="0" applyNumberFormat="1" applyFont="1"/>
    <xf numFmtId="0" fontId="9" fillId="0" borderId="0" xfId="0" applyFont="1"/>
    <xf numFmtId="0" fontId="3" fillId="0" borderId="0" xfId="0" applyFont="1" applyAlignment="1">
      <alignment vertical="center"/>
    </xf>
    <xf numFmtId="39" fontId="9" fillId="0" borderId="0" xfId="0" applyNumberFormat="1" applyFont="1" applyAlignment="1">
      <alignment horizontal="center" wrapText="1"/>
    </xf>
    <xf numFmtId="3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39" fontId="9" fillId="0" borderId="0" xfId="0" applyNumberFormat="1" applyFont="1" applyAlignment="1">
      <alignment wrapText="1"/>
    </xf>
    <xf numFmtId="4" fontId="10" fillId="0" borderId="0" xfId="0" applyNumberFormat="1" applyFont="1"/>
    <xf numFmtId="39" fontId="9" fillId="0" borderId="0" xfId="0" applyNumberFormat="1" applyFont="1" applyFill="1"/>
    <xf numFmtId="2" fontId="9" fillId="0" borderId="0" xfId="0" applyNumberFormat="1" applyFont="1"/>
    <xf numFmtId="4" fontId="10" fillId="0" borderId="0" xfId="0" applyNumberFormat="1" applyFont="1" applyProtection="1">
      <protection locked="0"/>
    </xf>
    <xf numFmtId="2" fontId="9" fillId="2" borderId="0" xfId="0" applyNumberFormat="1" applyFont="1" applyFill="1"/>
    <xf numFmtId="4" fontId="10" fillId="2" borderId="0" xfId="0" applyNumberFormat="1" applyFont="1" applyFill="1"/>
    <xf numFmtId="0" fontId="10" fillId="0" borderId="0" xfId="0" applyFont="1" applyAlignment="1" applyProtection="1">
      <alignment vertical="top" wrapText="1"/>
      <protection locked="0"/>
    </xf>
    <xf numFmtId="164" fontId="9" fillId="0" borderId="0" xfId="0" applyNumberFormat="1" applyFont="1"/>
    <xf numFmtId="4" fontId="9" fillId="0" borderId="0" xfId="0" applyNumberFormat="1" applyFont="1"/>
    <xf numFmtId="0" fontId="9" fillId="0" borderId="1" xfId="0" applyFont="1" applyBorder="1"/>
    <xf numFmtId="39" fontId="9" fillId="0" borderId="1" xfId="0" applyNumberFormat="1" applyFont="1" applyBorder="1"/>
    <xf numFmtId="39" fontId="9" fillId="0" borderId="3" xfId="0" applyNumberFormat="1" applyFont="1" applyBorder="1"/>
    <xf numFmtId="39" fontId="4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164" fontId="0" fillId="0" borderId="2" xfId="0" applyNumberFormat="1" applyBorder="1"/>
    <xf numFmtId="0" fontId="0" fillId="0" borderId="0" xfId="0" applyFont="1"/>
    <xf numFmtId="164" fontId="0" fillId="0" borderId="3" xfId="0" applyNumberFormat="1" applyBorder="1"/>
  </cellXfs>
  <cellStyles count="16">
    <cellStyle name="Comma" xfId="1" builtinId="3"/>
    <cellStyle name="Comma 2" xfId="3"/>
    <cellStyle name="Comma 3" xfId="4"/>
    <cellStyle name="Currency 2" xfId="5"/>
    <cellStyle name="Excel Built-in Normal 1" xfId="6"/>
    <cellStyle name="Normal" xfId="0" builtinId="0"/>
    <cellStyle name="Normal 10" xfId="7"/>
    <cellStyle name="Normal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tabSelected="1" view="pageBreakPreview" zoomScaleNormal="100" zoomScaleSheetLayoutView="100" workbookViewId="0">
      <selection activeCell="J27" sqref="J27"/>
    </sheetView>
  </sheetViews>
  <sheetFormatPr defaultRowHeight="15"/>
  <cols>
    <col min="1" max="1" width="13.7109375" customWidth="1"/>
    <col min="2" max="2" width="11.5703125" customWidth="1"/>
    <col min="3" max="3" width="10.85546875" style="7" bestFit="1" customWidth="1"/>
    <col min="4" max="4" width="7.85546875" style="8" customWidth="1"/>
    <col min="5" max="5" width="12.7109375" style="8" customWidth="1"/>
    <col min="6" max="6" width="15.140625" style="8" customWidth="1"/>
    <col min="7" max="7" width="9.85546875" style="7" bestFit="1" customWidth="1"/>
    <col min="8" max="8" width="9.42578125" style="8" bestFit="1" customWidth="1"/>
    <col min="9" max="9" width="30.7109375" style="8" bestFit="1" customWidth="1"/>
    <col min="10" max="10" width="10.28515625" style="9" bestFit="1" customWidth="1"/>
    <col min="11" max="11" width="6" customWidth="1"/>
    <col min="12" max="12" width="12.5703125" bestFit="1" customWidth="1"/>
  </cols>
  <sheetData>
    <row r="1" spans="1:15" s="2" customFormat="1" ht="15.75">
      <c r="A1" s="1" t="s">
        <v>0</v>
      </c>
      <c r="C1" s="3"/>
      <c r="D1" s="4"/>
      <c r="E1" s="5" t="s">
        <v>1</v>
      </c>
      <c r="F1" s="4"/>
      <c r="G1" s="3"/>
      <c r="H1" s="4"/>
      <c r="I1" s="5" t="s">
        <v>2</v>
      </c>
      <c r="J1" s="6"/>
      <c r="K1" s="2" t="s">
        <v>3</v>
      </c>
    </row>
    <row r="3" spans="1:15">
      <c r="A3" t="s">
        <v>4</v>
      </c>
      <c r="B3" t="s">
        <v>5</v>
      </c>
      <c r="C3" s="10">
        <v>787.5</v>
      </c>
      <c r="D3" s="10"/>
      <c r="E3" s="10" t="s">
        <v>4</v>
      </c>
      <c r="F3" s="10" t="s">
        <v>6</v>
      </c>
      <c r="G3" s="10">
        <f>551.25+551.25</f>
        <v>1102.5</v>
      </c>
      <c r="I3" s="8" t="s">
        <v>7</v>
      </c>
      <c r="J3" s="9">
        <v>132.30000000000001</v>
      </c>
    </row>
    <row r="4" spans="1:15">
      <c r="B4" t="s">
        <v>8</v>
      </c>
      <c r="C4" s="10"/>
      <c r="D4" s="10"/>
      <c r="E4" s="10"/>
      <c r="F4" s="10" t="s">
        <v>9</v>
      </c>
      <c r="G4" s="10">
        <v>75.569999999999993</v>
      </c>
      <c r="L4" s="11">
        <f>G20+G19+C30-C20</f>
        <v>492.73</v>
      </c>
    </row>
    <row r="5" spans="1:15">
      <c r="B5" t="s">
        <v>10</v>
      </c>
      <c r="C5" s="10">
        <v>160.44999999999999</v>
      </c>
      <c r="D5" s="10"/>
      <c r="E5" s="10"/>
      <c r="F5" s="10" t="s">
        <v>11</v>
      </c>
      <c r="G5" s="10">
        <v>7.07</v>
      </c>
    </row>
    <row r="6" spans="1:15">
      <c r="A6" s="8"/>
      <c r="B6" s="8" t="s">
        <v>12</v>
      </c>
      <c r="C6" s="10">
        <v>725.1400000000001</v>
      </c>
      <c r="D6" s="10"/>
      <c r="E6" s="10"/>
      <c r="F6" s="10"/>
      <c r="G6" s="10"/>
      <c r="L6" s="11"/>
      <c r="O6" t="s">
        <v>13</v>
      </c>
    </row>
    <row r="7" spans="1:15">
      <c r="B7" t="s">
        <v>14</v>
      </c>
      <c r="C7" s="10">
        <f>Allotments!H12</f>
        <v>24</v>
      </c>
      <c r="D7" s="10"/>
      <c r="E7" s="10"/>
      <c r="F7" s="10"/>
      <c r="G7" s="10"/>
      <c r="L7" s="11">
        <f>C6+C8+C7</f>
        <v>786.63000000000011</v>
      </c>
      <c r="O7" t="s">
        <v>15</v>
      </c>
    </row>
    <row r="8" spans="1:15">
      <c r="B8" t="s">
        <v>16</v>
      </c>
      <c r="C8" s="10">
        <v>37.49</v>
      </c>
      <c r="D8" s="10"/>
      <c r="E8" s="10"/>
      <c r="F8" s="10"/>
      <c r="G8" s="10"/>
      <c r="O8" t="s">
        <v>17</v>
      </c>
    </row>
    <row r="9" spans="1:15">
      <c r="B9" t="s">
        <v>18</v>
      </c>
      <c r="C9" s="12"/>
      <c r="D9" s="10"/>
      <c r="E9" s="10"/>
      <c r="F9" s="13" t="s">
        <v>19</v>
      </c>
      <c r="G9" s="14">
        <f>SUM(G3:G8)</f>
        <v>1185.1399999999999</v>
      </c>
      <c r="H9" s="7"/>
      <c r="O9" t="s">
        <v>20</v>
      </c>
    </row>
    <row r="10" spans="1:15">
      <c r="B10" s="15" t="s">
        <v>19</v>
      </c>
      <c r="C10" s="10">
        <f>SUM(C3:C9)</f>
        <v>1734.5800000000002</v>
      </c>
      <c r="D10" s="10"/>
      <c r="E10" s="10"/>
      <c r="F10" s="10"/>
      <c r="G10" s="10"/>
      <c r="O10" t="s">
        <v>21</v>
      </c>
    </row>
    <row r="11" spans="1:15">
      <c r="C11" s="10"/>
      <c r="D11" s="10"/>
      <c r="E11" s="10" t="s">
        <v>22</v>
      </c>
      <c r="F11" s="10" t="s">
        <v>85</v>
      </c>
      <c r="G11" s="10">
        <v>-159.53</v>
      </c>
      <c r="O11" t="s">
        <v>23</v>
      </c>
    </row>
    <row r="12" spans="1:15">
      <c r="A12" t="s">
        <v>22</v>
      </c>
      <c r="B12" t="s">
        <v>5</v>
      </c>
      <c r="C12" s="10">
        <v>-2144.83</v>
      </c>
      <c r="D12" s="10"/>
      <c r="E12" s="10"/>
      <c r="F12" s="10"/>
      <c r="G12" s="10"/>
      <c r="O12" t="s">
        <v>24</v>
      </c>
    </row>
    <row r="13" spans="1:15">
      <c r="B13" s="15"/>
      <c r="C13" s="10"/>
      <c r="D13" s="10"/>
      <c r="E13" s="10"/>
      <c r="F13" s="16" t="s">
        <v>25</v>
      </c>
      <c r="G13" s="13">
        <f>G9+G11</f>
        <v>1025.6099999999999</v>
      </c>
      <c r="H13" s="7"/>
      <c r="J13" s="17">
        <f>SUM(J3:J12)</f>
        <v>132.30000000000001</v>
      </c>
    </row>
    <row r="14" spans="1:15">
      <c r="B14" s="18" t="s">
        <v>25</v>
      </c>
      <c r="C14" s="13">
        <f>C10+C12</f>
        <v>-410.24999999999977</v>
      </c>
      <c r="D14" s="10"/>
      <c r="E14" s="10"/>
      <c r="F14" s="10"/>
      <c r="G14" s="10"/>
    </row>
    <row r="15" spans="1:15" ht="15.75">
      <c r="B15" s="19" t="s">
        <v>26</v>
      </c>
      <c r="C15" s="10">
        <v>500</v>
      </c>
      <c r="D15" s="10"/>
      <c r="E15" s="10"/>
      <c r="F15" s="10"/>
      <c r="G15" s="10"/>
      <c r="I15" s="5" t="s">
        <v>27</v>
      </c>
    </row>
    <row r="16" spans="1:15">
      <c r="C16" s="10">
        <f>SUM(C14:C15)</f>
        <v>89.750000000000227</v>
      </c>
      <c r="D16" s="10"/>
      <c r="E16" s="10"/>
      <c r="F16" s="10"/>
      <c r="G16" s="10"/>
    </row>
    <row r="17" spans="1:13" ht="15.75">
      <c r="C17" s="10"/>
      <c r="D17" s="10"/>
      <c r="E17" s="20" t="s">
        <v>28</v>
      </c>
      <c r="F17" s="10"/>
      <c r="G17" s="21"/>
      <c r="I17" s="8" t="s">
        <v>29</v>
      </c>
      <c r="J17" s="9">
        <f>14.43+10.98+14.08</f>
        <v>39.49</v>
      </c>
    </row>
    <row r="18" spans="1:13">
      <c r="A18" s="22"/>
      <c r="C18" s="10"/>
      <c r="D18" s="10"/>
      <c r="E18" s="10"/>
      <c r="F18" s="10"/>
      <c r="G18" s="23"/>
      <c r="H18" s="7"/>
      <c r="I18" s="8" t="s">
        <v>30</v>
      </c>
      <c r="J18" s="9">
        <v>25.11</v>
      </c>
      <c r="K18" s="24"/>
      <c r="L18" s="11">
        <f>J9+J8+J4</f>
        <v>0</v>
      </c>
      <c r="M18" s="11">
        <f>J13-L18</f>
        <v>132.30000000000001</v>
      </c>
    </row>
    <row r="19" spans="1:13">
      <c r="A19" s="25" t="s">
        <v>31</v>
      </c>
      <c r="B19" s="8"/>
      <c r="C19" s="10"/>
      <c r="D19" s="10"/>
      <c r="E19" s="10"/>
      <c r="F19" s="10"/>
      <c r="G19" s="23"/>
      <c r="I19" s="8" t="s">
        <v>32</v>
      </c>
      <c r="J19" s="9">
        <v>100</v>
      </c>
      <c r="K19" s="24"/>
    </row>
    <row r="20" spans="1:13">
      <c r="A20" s="8" t="s">
        <v>33</v>
      </c>
      <c r="B20" s="8"/>
      <c r="C20" s="10">
        <v>17.079999999999998</v>
      </c>
      <c r="D20" s="10"/>
      <c r="E20" s="10"/>
      <c r="F20" s="10"/>
      <c r="G20" s="23"/>
      <c r="H20" s="7"/>
      <c r="I20" s="8" t="s">
        <v>34</v>
      </c>
      <c r="J20" s="9">
        <v>45</v>
      </c>
      <c r="K20" s="24"/>
      <c r="L20" s="11"/>
    </row>
    <row r="21" spans="1:13" hidden="1">
      <c r="A21" s="8"/>
      <c r="B21" s="8"/>
      <c r="C21" s="10"/>
      <c r="D21" s="10"/>
      <c r="E21" s="10"/>
      <c r="F21" s="10"/>
      <c r="G21" s="23"/>
      <c r="K21" s="24"/>
    </row>
    <row r="22" spans="1:13">
      <c r="A22" s="8" t="s">
        <v>35</v>
      </c>
      <c r="B22" s="8"/>
      <c r="C22" s="10">
        <v>25</v>
      </c>
      <c r="D22" s="10"/>
      <c r="E22" s="10"/>
      <c r="F22" s="10"/>
      <c r="G22" s="23"/>
      <c r="K22" s="24"/>
    </row>
    <row r="23" spans="1:13">
      <c r="A23" s="8" t="s">
        <v>36</v>
      </c>
      <c r="B23" s="8"/>
      <c r="C23" s="10">
        <v>33.29</v>
      </c>
      <c r="D23" s="10"/>
      <c r="E23" s="10"/>
      <c r="F23" s="10"/>
      <c r="G23" s="26">
        <f>SUM(G19:G22)</f>
        <v>0</v>
      </c>
      <c r="H23" s="7"/>
    </row>
    <row r="24" spans="1:13">
      <c r="A24" s="8" t="s">
        <v>37</v>
      </c>
      <c r="B24" s="8"/>
      <c r="C24" s="10">
        <v>250</v>
      </c>
      <c r="D24" s="10"/>
      <c r="E24" s="10"/>
      <c r="F24" s="27"/>
      <c r="G24" s="28"/>
      <c r="H24" s="7"/>
      <c r="K24" s="24"/>
      <c r="L24" s="11"/>
    </row>
    <row r="25" spans="1:13">
      <c r="A25" s="8" t="s">
        <v>38</v>
      </c>
      <c r="B25" s="8"/>
      <c r="C25" s="10">
        <v>42.99</v>
      </c>
      <c r="D25" s="10"/>
      <c r="E25" s="10"/>
      <c r="F25" s="10"/>
      <c r="G25" s="10"/>
      <c r="J25" s="17">
        <f>SUM(J17:J24)</f>
        <v>209.6</v>
      </c>
      <c r="K25" s="24"/>
      <c r="L25" s="11"/>
    </row>
    <row r="26" spans="1:13">
      <c r="A26" s="8" t="s">
        <v>39</v>
      </c>
      <c r="B26" s="8"/>
      <c r="C26" s="10">
        <v>85</v>
      </c>
      <c r="D26" s="10"/>
      <c r="E26" s="10" t="s">
        <v>19</v>
      </c>
      <c r="F26" s="10"/>
      <c r="G26" s="10">
        <f>G9+G23+J13+J25+C30+G11</f>
        <v>1877.3199999999997</v>
      </c>
      <c r="K26" s="24"/>
    </row>
    <row r="27" spans="1:13">
      <c r="A27" s="8" t="s">
        <v>38</v>
      </c>
      <c r="B27" s="29"/>
      <c r="C27" s="10">
        <v>56.45</v>
      </c>
      <c r="D27" s="10"/>
      <c r="E27" s="10" t="s">
        <v>40</v>
      </c>
      <c r="F27" s="10"/>
      <c r="G27" s="10">
        <f>'Cremer''s'!H34</f>
        <v>396.24</v>
      </c>
      <c r="I27" s="8" t="s">
        <v>41</v>
      </c>
      <c r="J27" s="23">
        <f>-3768+110</f>
        <v>-3658</v>
      </c>
      <c r="K27" s="24"/>
    </row>
    <row r="28" spans="1:13" ht="15.75" thickBot="1">
      <c r="C28" s="10"/>
      <c r="D28" s="10"/>
      <c r="E28" s="13" t="s">
        <v>42</v>
      </c>
      <c r="F28" s="10"/>
      <c r="G28" s="30">
        <f>SUM(G26:G27)</f>
        <v>2273.5599999999995</v>
      </c>
      <c r="J28" s="31"/>
      <c r="K28" s="24"/>
    </row>
    <row r="29" spans="1:13" ht="15.75" thickTop="1">
      <c r="C29" s="10"/>
      <c r="D29" s="10"/>
      <c r="E29" s="10" t="s">
        <v>43</v>
      </c>
      <c r="F29" s="10"/>
      <c r="G29" s="10">
        <v>8580</v>
      </c>
      <c r="K29" s="24"/>
    </row>
    <row r="30" spans="1:13">
      <c r="C30" s="14">
        <f>SUM(C19:C27)</f>
        <v>509.81</v>
      </c>
      <c r="E30" s="8" t="s">
        <v>44</v>
      </c>
      <c r="G30" s="32">
        <f>G28/G29</f>
        <v>0.26498368298368291</v>
      </c>
      <c r="K30" s="24"/>
    </row>
    <row r="31" spans="1:13">
      <c r="K31" s="24"/>
      <c r="L31" s="11"/>
    </row>
    <row r="32" spans="1:13">
      <c r="K32" s="24"/>
    </row>
    <row r="33" spans="1:6">
      <c r="A33" t="s">
        <v>45</v>
      </c>
    </row>
    <row r="35" spans="1:6">
      <c r="A35" s="15" t="s">
        <v>46</v>
      </c>
    </row>
    <row r="36" spans="1:6">
      <c r="A36" t="s">
        <v>47</v>
      </c>
      <c r="E36" s="9">
        <v>510</v>
      </c>
    </row>
    <row r="37" spans="1:6">
      <c r="A37" t="s">
        <v>48</v>
      </c>
      <c r="E37" s="9">
        <v>340</v>
      </c>
    </row>
    <row r="38" spans="1:6">
      <c r="A38" t="s">
        <v>49</v>
      </c>
      <c r="E38" s="9">
        <v>1000</v>
      </c>
    </row>
    <row r="39" spans="1:6">
      <c r="E39" s="17">
        <f>SUM(E36:E38)</f>
        <v>1850</v>
      </c>
    </row>
    <row r="42" spans="1:6">
      <c r="A42" t="s">
        <v>50</v>
      </c>
      <c r="E42" s="9">
        <v>120</v>
      </c>
      <c r="F42" s="8" t="s">
        <v>51</v>
      </c>
    </row>
  </sheetData>
  <pageMargins left="0.25" right="0.25" top="0.75" bottom="0.49" header="0.23" footer="0.3"/>
  <pageSetup paperSize="9" scale="90" orientation="landscape" r:id="rId1"/>
  <headerFooter>
    <oddHeader>&amp;C&amp;"-,Bold"&amp;14Land Management&amp;12
Income and Expenditure 2021-22 to date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9"/>
  <sheetViews>
    <sheetView view="pageBreakPreview" zoomScale="90" zoomScaleNormal="100" zoomScaleSheetLayoutView="90" workbookViewId="0">
      <selection activeCell="F40" sqref="F40"/>
    </sheetView>
  </sheetViews>
  <sheetFormatPr defaultColWidth="9.140625" defaultRowHeight="15.75"/>
  <cols>
    <col min="1" max="1" width="3.85546875" style="35" customWidth="1"/>
    <col min="2" max="2" width="34.140625" style="35" customWidth="1"/>
    <col min="3" max="4" width="9.28515625" style="34" bestFit="1" customWidth="1"/>
    <col min="5" max="5" width="9.28515625" style="34" customWidth="1"/>
    <col min="6" max="8" width="13.5703125" style="34" customWidth="1"/>
    <col min="9" max="9" width="3.5703125" style="35" customWidth="1"/>
    <col min="10" max="16" width="9.140625" style="35"/>
    <col min="17" max="17" width="27.28515625" style="35" bestFit="1" customWidth="1"/>
    <col min="18" max="18" width="30.85546875" style="35" bestFit="1" customWidth="1"/>
    <col min="19" max="16384" width="9.140625" style="35"/>
  </cols>
  <sheetData>
    <row r="1" spans="2:18" ht="18.75">
      <c r="B1" s="33" t="s">
        <v>52</v>
      </c>
    </row>
    <row r="2" spans="2:18" ht="31.5">
      <c r="B2" s="36"/>
      <c r="E2" s="37" t="s">
        <v>53</v>
      </c>
      <c r="F2" s="37" t="s">
        <v>54</v>
      </c>
      <c r="G2" s="37" t="s">
        <v>55</v>
      </c>
      <c r="H2" s="38" t="s">
        <v>56</v>
      </c>
    </row>
    <row r="3" spans="2:18">
      <c r="B3" s="39" t="s">
        <v>57</v>
      </c>
      <c r="E3" s="40">
        <v>5.83</v>
      </c>
      <c r="F3" s="40">
        <v>254.56</v>
      </c>
      <c r="G3" s="40">
        <v>200</v>
      </c>
    </row>
    <row r="5" spans="2:18">
      <c r="B5" s="41" t="s">
        <v>58</v>
      </c>
      <c r="C5" s="42">
        <v>16.670000000000002</v>
      </c>
      <c r="H5" s="34">
        <f>C5</f>
        <v>16.670000000000002</v>
      </c>
      <c r="P5" s="43"/>
      <c r="Q5" s="41"/>
      <c r="R5" s="41"/>
    </row>
    <row r="6" spans="2:18">
      <c r="B6" s="41" t="s">
        <v>59</v>
      </c>
      <c r="C6" s="42">
        <v>107.92</v>
      </c>
      <c r="H6" s="34">
        <f>C6</f>
        <v>107.92</v>
      </c>
      <c r="P6" s="43"/>
      <c r="Q6" s="41"/>
      <c r="R6" s="41"/>
    </row>
    <row r="7" spans="2:18">
      <c r="B7" s="41" t="s">
        <v>60</v>
      </c>
      <c r="C7" s="42">
        <v>40.47</v>
      </c>
      <c r="F7" s="34">
        <v>40.47</v>
      </c>
      <c r="P7" s="43"/>
      <c r="Q7" s="41"/>
      <c r="R7" s="41"/>
    </row>
    <row r="8" spans="2:18">
      <c r="B8" s="44" t="s">
        <v>61</v>
      </c>
      <c r="C8" s="42">
        <v>36.65</v>
      </c>
      <c r="H8" s="34">
        <f t="shared" ref="H8:H10" si="0">C8</f>
        <v>36.65</v>
      </c>
      <c r="P8" s="43"/>
      <c r="Q8" s="41"/>
      <c r="R8" s="41"/>
    </row>
    <row r="9" spans="2:18">
      <c r="B9" s="44" t="s">
        <v>62</v>
      </c>
      <c r="C9" s="42">
        <v>175</v>
      </c>
      <c r="H9" s="34">
        <f t="shared" si="0"/>
        <v>175</v>
      </c>
      <c r="L9" s="43"/>
      <c r="M9" s="43"/>
      <c r="P9" s="45"/>
      <c r="Q9" s="46"/>
      <c r="R9" s="46"/>
    </row>
    <row r="10" spans="2:18">
      <c r="B10" s="47" t="s">
        <v>63</v>
      </c>
      <c r="C10" s="42">
        <v>40</v>
      </c>
      <c r="H10" s="34">
        <f t="shared" si="0"/>
        <v>40</v>
      </c>
      <c r="L10" s="43"/>
      <c r="M10" s="43"/>
      <c r="P10" s="43"/>
      <c r="Q10" s="41"/>
      <c r="R10" s="41"/>
    </row>
    <row r="11" spans="2:18">
      <c r="B11" s="47" t="s">
        <v>64</v>
      </c>
      <c r="C11" s="42">
        <v>79.14</v>
      </c>
      <c r="G11" s="34">
        <v>79.14</v>
      </c>
      <c r="L11" s="43"/>
      <c r="M11" s="43"/>
      <c r="P11" s="43"/>
      <c r="Q11" s="41"/>
      <c r="R11" s="41"/>
    </row>
    <row r="12" spans="2:18">
      <c r="B12" s="47" t="s">
        <v>65</v>
      </c>
      <c r="C12" s="42">
        <v>41.58</v>
      </c>
      <c r="G12" s="34">
        <v>41.58</v>
      </c>
      <c r="L12" s="43"/>
      <c r="M12" s="43"/>
    </row>
    <row r="13" spans="2:18">
      <c r="B13" s="47" t="s">
        <v>65</v>
      </c>
      <c r="C13" s="42">
        <v>27.92</v>
      </c>
      <c r="G13" s="34">
        <v>27.92</v>
      </c>
      <c r="L13" s="43"/>
      <c r="M13" s="43"/>
    </row>
    <row r="14" spans="2:18">
      <c r="B14" s="47" t="s">
        <v>66</v>
      </c>
      <c r="C14" s="42">
        <v>29.74</v>
      </c>
      <c r="G14" s="34">
        <v>29.74</v>
      </c>
      <c r="L14" s="43"/>
      <c r="M14" s="43"/>
    </row>
    <row r="15" spans="2:18">
      <c r="B15" s="35" t="s">
        <v>67</v>
      </c>
      <c r="C15" s="42">
        <v>49.99</v>
      </c>
      <c r="G15" s="34">
        <v>49.99</v>
      </c>
      <c r="L15" s="43"/>
      <c r="M15" s="43"/>
    </row>
    <row r="16" spans="2:18">
      <c r="B16" s="35" t="s">
        <v>68</v>
      </c>
      <c r="C16" s="34">
        <v>31.81</v>
      </c>
      <c r="G16" s="34">
        <v>31.81</v>
      </c>
      <c r="L16" s="43"/>
      <c r="M16" s="43"/>
    </row>
    <row r="17" spans="2:18">
      <c r="B17" s="35" t="s">
        <v>69</v>
      </c>
      <c r="C17" s="34">
        <v>25.42</v>
      </c>
      <c r="G17" s="34">
        <v>25.42</v>
      </c>
      <c r="L17" s="43"/>
      <c r="M17" s="43"/>
    </row>
    <row r="18" spans="2:18">
      <c r="B18" s="35" t="s">
        <v>70</v>
      </c>
      <c r="C18" s="34">
        <v>22.49</v>
      </c>
      <c r="G18" s="34">
        <v>22.49</v>
      </c>
      <c r="L18" s="43"/>
      <c r="M18" s="43"/>
      <c r="P18" s="43"/>
      <c r="Q18" s="47"/>
      <c r="R18" s="47"/>
    </row>
    <row r="19" spans="2:18">
      <c r="B19" s="35" t="s">
        <v>71</v>
      </c>
      <c r="C19" s="34">
        <v>20</v>
      </c>
      <c r="H19" s="34">
        <v>20</v>
      </c>
      <c r="P19" s="43"/>
      <c r="Q19" s="41"/>
      <c r="R19" s="41"/>
    </row>
    <row r="20" spans="2:18">
      <c r="B20" s="35" t="s">
        <v>72</v>
      </c>
      <c r="C20" s="48">
        <v>-493.89</v>
      </c>
      <c r="G20" s="48">
        <v>-493.89</v>
      </c>
      <c r="P20" s="43"/>
      <c r="Q20" s="47"/>
      <c r="R20" s="47"/>
    </row>
    <row r="21" spans="2:18">
      <c r="L21" s="49">
        <f>SUM(F18:F22)</f>
        <v>0</v>
      </c>
      <c r="M21" s="49">
        <f>F17+L21</f>
        <v>0</v>
      </c>
      <c r="P21" s="43"/>
      <c r="Q21" s="41"/>
      <c r="R21" s="41"/>
    </row>
    <row r="22" spans="2:18">
      <c r="P22" s="43"/>
      <c r="Q22" s="47"/>
      <c r="R22" s="47"/>
    </row>
    <row r="23" spans="2:18">
      <c r="P23" s="43"/>
      <c r="Q23" s="41"/>
      <c r="R23" s="41"/>
    </row>
    <row r="24" spans="2:18" hidden="1">
      <c r="P24" s="43"/>
      <c r="Q24" s="41"/>
      <c r="R24" s="41"/>
    </row>
    <row r="25" spans="2:18" hidden="1">
      <c r="B25" s="41"/>
      <c r="K25" s="49"/>
      <c r="P25" s="43"/>
      <c r="Q25" s="41"/>
      <c r="R25" s="41"/>
    </row>
    <row r="26" spans="2:18" hidden="1">
      <c r="B26" s="41"/>
      <c r="P26" s="43"/>
      <c r="Q26" s="41"/>
      <c r="R26" s="41"/>
    </row>
    <row r="27" spans="2:18" hidden="1">
      <c r="B27" s="41"/>
      <c r="P27" s="43"/>
      <c r="Q27" s="41"/>
      <c r="R27" s="41"/>
    </row>
    <row r="28" spans="2:18" hidden="1">
      <c r="B28" s="41"/>
      <c r="P28" s="43"/>
      <c r="Q28" s="41"/>
      <c r="R28" s="41"/>
    </row>
    <row r="29" spans="2:18" hidden="1">
      <c r="B29" s="41"/>
    </row>
    <row r="30" spans="2:18" hidden="1"/>
    <row r="31" spans="2:18" hidden="1"/>
    <row r="32" spans="2:18" hidden="1"/>
    <row r="33" spans="2:10">
      <c r="B33" s="50"/>
      <c r="C33" s="51"/>
      <c r="D33" s="51"/>
      <c r="E33" s="51"/>
      <c r="F33" s="51"/>
      <c r="G33" s="51"/>
      <c r="H33" s="51"/>
    </row>
    <row r="34" spans="2:10">
      <c r="B34" s="35" t="s">
        <v>19</v>
      </c>
      <c r="C34" s="34">
        <f t="shared" ref="C34:H34" si="1">SUM(C4:C33)</f>
        <v>250.90999999999997</v>
      </c>
      <c r="E34" s="34">
        <f>SUM(E4:E33)</f>
        <v>0</v>
      </c>
      <c r="F34" s="34">
        <f>SUM(F4:F33)</f>
        <v>40.47</v>
      </c>
      <c r="G34" s="48">
        <f t="shared" si="1"/>
        <v>-185.79999999999995</v>
      </c>
      <c r="H34" s="34">
        <f t="shared" si="1"/>
        <v>396.24</v>
      </c>
      <c r="J34" s="49">
        <f>SUM(D34:H34)-C34</f>
        <v>0</v>
      </c>
    </row>
    <row r="36" spans="2:10" ht="16.5" thickBot="1">
      <c r="B36" s="35" t="s">
        <v>73</v>
      </c>
      <c r="E36" s="52">
        <f>E3-SUM(E4:E33)</f>
        <v>5.83</v>
      </c>
      <c r="F36" s="52">
        <f>F3-SUM(F4:F33)</f>
        <v>214.09</v>
      </c>
      <c r="G36" s="52">
        <f>G3-SUM(G4:G33)</f>
        <v>385.79999999999995</v>
      </c>
    </row>
    <row r="37" spans="2:10" ht="16.5" thickTop="1"/>
    <row r="39" spans="2:10">
      <c r="F39" s="34">
        <f>F34+G34</f>
        <v>-145.32999999999996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view="pageBreakPreview" zoomScaleNormal="100" zoomScaleSheetLayoutView="100" workbookViewId="0">
      <selection activeCell="C14" sqref="C14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24" bestFit="1" customWidth="1"/>
    <col min="4" max="4" width="14" customWidth="1"/>
    <col min="7" max="7" width="11.28515625" customWidth="1"/>
  </cols>
  <sheetData>
    <row r="1" spans="1:12" s="2" customFormat="1" ht="15.75">
      <c r="A1" s="1" t="s">
        <v>0</v>
      </c>
      <c r="C1" s="53"/>
    </row>
    <row r="4" spans="1:12">
      <c r="A4" t="s">
        <v>4</v>
      </c>
      <c r="B4" t="s">
        <v>5</v>
      </c>
      <c r="C4" s="10">
        <f>393.75+393.75</f>
        <v>787.5</v>
      </c>
      <c r="D4" s="10"/>
      <c r="E4" s="54"/>
      <c r="F4" s="55" t="s">
        <v>74</v>
      </c>
      <c r="G4" s="54"/>
      <c r="H4" s="54"/>
    </row>
    <row r="5" spans="1:12">
      <c r="B5" t="s">
        <v>8</v>
      </c>
      <c r="C5" s="10"/>
      <c r="D5" s="10"/>
      <c r="E5" s="54"/>
      <c r="F5" s="54" t="s">
        <v>75</v>
      </c>
      <c r="G5" s="54"/>
      <c r="H5" s="54">
        <v>96.44</v>
      </c>
    </row>
    <row r="6" spans="1:12">
      <c r="B6" t="s">
        <v>10</v>
      </c>
      <c r="C6" s="10">
        <f>17.1+58.96+84.39</f>
        <v>160.44999999999999</v>
      </c>
      <c r="D6" s="10"/>
      <c r="E6" s="54"/>
      <c r="F6" s="54" t="s">
        <v>76</v>
      </c>
      <c r="G6" s="54"/>
      <c r="H6" s="54">
        <v>628.70000000000005</v>
      </c>
    </row>
    <row r="7" spans="1:12">
      <c r="B7" t="s">
        <v>12</v>
      </c>
      <c r="C7" s="10">
        <f>H9</f>
        <v>725.1400000000001</v>
      </c>
      <c r="D7" s="10"/>
      <c r="E7" s="54"/>
      <c r="F7" s="54"/>
      <c r="G7" s="54"/>
      <c r="H7" s="54"/>
      <c r="L7" s="24">
        <f>C7+C8+C9</f>
        <v>786.63000000000011</v>
      </c>
    </row>
    <row r="8" spans="1:12">
      <c r="B8" t="s">
        <v>14</v>
      </c>
      <c r="C8" s="10">
        <f>H17</f>
        <v>24</v>
      </c>
      <c r="D8" s="10"/>
      <c r="E8" s="54"/>
      <c r="F8" s="54"/>
      <c r="G8" s="54"/>
      <c r="H8" s="54"/>
    </row>
    <row r="9" spans="1:12">
      <c r="B9" t="s">
        <v>16</v>
      </c>
      <c r="C9" s="10">
        <f>H25</f>
        <v>37.49</v>
      </c>
      <c r="D9" s="10"/>
      <c r="E9" s="54"/>
      <c r="F9" s="54"/>
      <c r="G9" s="54"/>
      <c r="H9" s="56">
        <f>SUM(H5:H8)</f>
        <v>725.1400000000001</v>
      </c>
    </row>
    <row r="10" spans="1:12">
      <c r="B10" t="s">
        <v>18</v>
      </c>
      <c r="C10" s="12"/>
      <c r="D10" s="10"/>
      <c r="E10" s="54"/>
      <c r="F10" s="54"/>
      <c r="G10" s="54"/>
      <c r="H10" s="54"/>
    </row>
    <row r="11" spans="1:12">
      <c r="B11" s="15" t="s">
        <v>19</v>
      </c>
      <c r="C11" s="10">
        <f>SUM(C4:C10)</f>
        <v>1734.5800000000002</v>
      </c>
      <c r="D11" s="10"/>
      <c r="E11" s="54"/>
      <c r="F11" s="55" t="s">
        <v>77</v>
      </c>
      <c r="G11" s="54"/>
      <c r="H11" s="10"/>
    </row>
    <row r="12" spans="1:12">
      <c r="C12" s="10"/>
      <c r="D12" s="10"/>
      <c r="E12" s="54"/>
      <c r="F12" s="54" t="s">
        <v>84</v>
      </c>
      <c r="G12" s="54"/>
      <c r="H12" s="10">
        <v>24</v>
      </c>
    </row>
    <row r="13" spans="1:12">
      <c r="A13" t="s">
        <v>22</v>
      </c>
      <c r="B13" t="s">
        <v>5</v>
      </c>
      <c r="C13" s="10">
        <f>-2144.83+7</f>
        <v>-2137.83</v>
      </c>
      <c r="D13" s="10"/>
      <c r="E13" s="54"/>
      <c r="F13" s="54"/>
      <c r="G13" s="54"/>
      <c r="H13" s="10"/>
    </row>
    <row r="14" spans="1:12">
      <c r="B14" s="15"/>
      <c r="C14" s="10"/>
      <c r="D14" s="10"/>
      <c r="E14" s="54"/>
      <c r="F14" s="54"/>
      <c r="G14" s="54"/>
      <c r="H14" s="10"/>
    </row>
    <row r="15" spans="1:12">
      <c r="B15" s="18" t="s">
        <v>25</v>
      </c>
      <c r="C15" s="13">
        <f>C11+C13</f>
        <v>-403.24999999999977</v>
      </c>
      <c r="D15" s="10"/>
      <c r="E15" s="54"/>
      <c r="F15" s="54"/>
      <c r="G15" s="54"/>
      <c r="H15" s="10"/>
    </row>
    <row r="16" spans="1:12">
      <c r="B16" s="19" t="s">
        <v>26</v>
      </c>
      <c r="C16" s="10">
        <v>500</v>
      </c>
      <c r="D16" s="10"/>
      <c r="E16" s="54"/>
      <c r="F16" s="54"/>
      <c r="G16" s="54"/>
      <c r="H16" s="10"/>
    </row>
    <row r="17" spans="1:8">
      <c r="C17" s="10">
        <f>SUM(C15:C16)</f>
        <v>96.750000000000227</v>
      </c>
      <c r="D17" s="10"/>
      <c r="E17" s="54"/>
      <c r="F17" s="54"/>
      <c r="G17" s="54"/>
      <c r="H17" s="14">
        <f>SUM(H12:H16)</f>
        <v>24</v>
      </c>
    </row>
    <row r="18" spans="1:8">
      <c r="C18" s="10"/>
      <c r="D18" s="10"/>
      <c r="E18" s="54"/>
      <c r="F18" s="54"/>
      <c r="G18" s="54"/>
      <c r="H18" s="54"/>
    </row>
    <row r="19" spans="1:8">
      <c r="C19" s="54"/>
      <c r="D19" s="10"/>
      <c r="E19" s="54"/>
      <c r="F19" s="54"/>
      <c r="G19" s="54"/>
      <c r="H19" s="54"/>
    </row>
    <row r="20" spans="1:8">
      <c r="C20" s="54"/>
      <c r="D20" s="10"/>
      <c r="E20" s="54"/>
      <c r="F20" s="54"/>
      <c r="G20" s="54"/>
      <c r="H20" s="54"/>
    </row>
    <row r="21" spans="1:8">
      <c r="C21" s="10"/>
      <c r="D21" s="10"/>
      <c r="E21" s="54"/>
      <c r="F21" s="55" t="s">
        <v>78</v>
      </c>
      <c r="G21" s="54"/>
      <c r="H21" s="10"/>
    </row>
    <row r="22" spans="1:8">
      <c r="A22" t="s">
        <v>79</v>
      </c>
      <c r="C22" s="54"/>
      <c r="D22" s="10">
        <f>8368.51</f>
        <v>8368.51</v>
      </c>
      <c r="E22" s="54"/>
      <c r="F22" s="54" t="s">
        <v>80</v>
      </c>
      <c r="G22" s="54"/>
      <c r="H22" s="10">
        <v>37.49</v>
      </c>
    </row>
    <row r="23" spans="1:8">
      <c r="A23" t="s">
        <v>81</v>
      </c>
      <c r="C23" s="54">
        <f>-C13</f>
        <v>2137.83</v>
      </c>
      <c r="D23" s="10"/>
      <c r="E23" s="54"/>
      <c r="F23" s="54"/>
      <c r="G23" s="54"/>
      <c r="H23" s="10"/>
    </row>
    <row r="24" spans="1:8">
      <c r="A24" s="57" t="s">
        <v>82</v>
      </c>
      <c r="C24" s="10">
        <f>-C11</f>
        <v>-1734.5800000000002</v>
      </c>
      <c r="D24" s="10"/>
      <c r="E24" s="54"/>
      <c r="F24" s="54"/>
      <c r="G24" s="54"/>
      <c r="H24" s="10"/>
    </row>
    <row r="25" spans="1:8">
      <c r="C25" s="10"/>
      <c r="D25" s="54"/>
      <c r="E25" s="54"/>
      <c r="F25" s="54"/>
      <c r="G25" s="54"/>
      <c r="H25" s="14">
        <f>SUM(H22:H24)</f>
        <v>37.49</v>
      </c>
    </row>
    <row r="26" spans="1:8" ht="15.75" thickBot="1">
      <c r="A26" t="s">
        <v>83</v>
      </c>
      <c r="C26" s="10"/>
      <c r="D26" s="58">
        <f>D22+C23+C24</f>
        <v>8771.76</v>
      </c>
      <c r="E26" s="54"/>
      <c r="F26" s="54"/>
      <c r="G26" s="54"/>
      <c r="H26" s="54"/>
    </row>
    <row r="27" spans="1:8" ht="15.75" thickTop="1"/>
    <row r="29" spans="1:8">
      <c r="C29" s="24">
        <f>C8-H17</f>
        <v>0</v>
      </c>
    </row>
    <row r="30" spans="1:8">
      <c r="C30" s="24">
        <f>C9-H25</f>
        <v>0</v>
      </c>
    </row>
  </sheetData>
  <pageMargins left="0.78" right="0.25" top="1.17" bottom="0.49" header="0.23" footer="0.3"/>
  <pageSetup paperSize="9" orientation="landscape" r:id="rId1"/>
  <headerFooter>
    <oddHeader>&amp;C&amp;"-,Bold"&amp;14Land Management&amp;12
Income and Expenditure 2021-22 to date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2022-01-12T13:21:18Z</dcterms:created>
  <dcterms:modified xsi:type="dcterms:W3CDTF">2022-01-12T13:32:56Z</dcterms:modified>
</cp:coreProperties>
</file>