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50" windowWidth="28755" windowHeight="12345"/>
  </bookViews>
  <sheets>
    <sheet name="Land Management" sheetId="1" r:id="rId1"/>
    <sheet name="Cremer's" sheetId="2" r:id="rId2"/>
    <sheet name="Allotments" sheetId="3" r:id="rId3"/>
  </sheets>
  <externalReferences>
    <externalReference r:id="rId4"/>
  </externalReferences>
  <definedNames>
    <definedName name="_xlnm.Print_Area" localSheetId="2">Allotments!$A$1:$H$27</definedName>
    <definedName name="_xlnm.Print_Area" localSheetId="1">'Cremer''s'!$A$1:$I$37</definedName>
    <definedName name="_xlnm.Print_Area" localSheetId="0">'Land Management'!$A$1:$I$41</definedName>
  </definedNames>
  <calcPr calcId="125725"/>
</workbook>
</file>

<file path=xl/calcChain.xml><?xml version="1.0" encoding="utf-8"?>
<calcChain xmlns="http://schemas.openxmlformats.org/spreadsheetml/2006/main">
  <c r="C30" i="3"/>
  <c r="C29"/>
  <c r="G25"/>
  <c r="C23"/>
  <c r="D22"/>
  <c r="G17"/>
  <c r="C13"/>
  <c r="G9"/>
  <c r="C7" s="1"/>
  <c r="C9"/>
  <c r="I23" i="1" s="1"/>
  <c r="C8" i="3"/>
  <c r="I22" i="1" s="1"/>
  <c r="C6" i="3"/>
  <c r="C4"/>
  <c r="G37" i="2"/>
  <c r="F37"/>
  <c r="E37"/>
  <c r="G35"/>
  <c r="F35"/>
  <c r="E35"/>
  <c r="C35"/>
  <c r="M22"/>
  <c r="L22"/>
  <c r="H11"/>
  <c r="H10"/>
  <c r="H9"/>
  <c r="H7"/>
  <c r="H6"/>
  <c r="H35" s="1"/>
  <c r="F27" i="1" s="1"/>
  <c r="D41"/>
  <c r="B30"/>
  <c r="F26" s="1"/>
  <c r="I28"/>
  <c r="F23"/>
  <c r="I20"/>
  <c r="B20"/>
  <c r="I18"/>
  <c r="B15"/>
  <c r="I13"/>
  <c r="F13"/>
  <c r="I11"/>
  <c r="F9"/>
  <c r="I3"/>
  <c r="F3"/>
  <c r="I21" l="1"/>
  <c r="I25" s="1"/>
  <c r="I30" s="1"/>
  <c r="I32" s="1"/>
  <c r="K7" i="3"/>
  <c r="F28" i="1"/>
  <c r="F30" s="1"/>
  <c r="J35" i="2"/>
  <c r="C11" i="3"/>
  <c r="C15" l="1"/>
  <c r="C17" s="1"/>
  <c r="C24"/>
  <c r="D26" s="1"/>
</calcChain>
</file>

<file path=xl/comments1.xml><?xml version="1.0" encoding="utf-8"?>
<comments xmlns="http://schemas.openxmlformats.org/spreadsheetml/2006/main">
  <authors>
    <author>Claudia Dickson</author>
  </authors>
  <commentList>
    <comment ref="I13" authorId="0">
      <text>
        <r>
          <rPr>
            <b/>
            <sz val="9"/>
            <color indexed="81"/>
            <rFont val="Tahoma"/>
            <family val="2"/>
          </rPr>
          <t>Claudia Dickson:</t>
        </r>
        <r>
          <rPr>
            <sz val="9"/>
            <color indexed="81"/>
            <rFont val="Tahoma"/>
            <family val="2"/>
          </rPr>
          <t xml:space="preserve">
£200 CR79 from 2020/21</t>
        </r>
      </text>
    </comment>
  </commentList>
</comments>
</file>

<file path=xl/sharedStrings.xml><?xml version="1.0" encoding="utf-8"?>
<sst xmlns="http://schemas.openxmlformats.org/spreadsheetml/2006/main" count="125" uniqueCount="99">
  <si>
    <t>Land Management Expenses</t>
  </si>
  <si>
    <t>Countryside Park</t>
  </si>
  <si>
    <t>Cemetery</t>
  </si>
  <si>
    <t>as at 31/3/22</t>
  </si>
  <si>
    <t>Tree Warden first aid kit</t>
  </si>
  <si>
    <t>Expenditure</t>
  </si>
  <si>
    <t>annual rent</t>
  </si>
  <si>
    <t>Water</t>
  </si>
  <si>
    <t>Cucumber Lane bench  repair</t>
  </si>
  <si>
    <t>stakes</t>
  </si>
  <si>
    <t>bench fixings</t>
  </si>
  <si>
    <t>Spray paint for Youth Shelter</t>
  </si>
  <si>
    <t>chisel for holes</t>
  </si>
  <si>
    <t>removal of barbed wire</t>
  </si>
  <si>
    <t>Deposit for shredder for LFW</t>
  </si>
  <si>
    <t>No Parking signs</t>
  </si>
  <si>
    <t>latch for Lych gate</t>
  </si>
  <si>
    <t>admin</t>
  </si>
  <si>
    <t>Wood chipper fuel</t>
  </si>
  <si>
    <t>padlock</t>
  </si>
  <si>
    <t>finance</t>
  </si>
  <si>
    <t>Barrington Memorial root</t>
  </si>
  <si>
    <t>allotments</t>
  </si>
  <si>
    <t>Repair of loose slabs</t>
  </si>
  <si>
    <t>Total</t>
  </si>
  <si>
    <t>countryside park</t>
  </si>
  <si>
    <t>cemetery</t>
  </si>
  <si>
    <t>Pick up your dog mess signs</t>
  </si>
  <si>
    <t>Income</t>
  </si>
  <si>
    <t>Woodland grant</t>
  </si>
  <si>
    <t>church fen</t>
  </si>
  <si>
    <t>Wood chipper hire</t>
  </si>
  <si>
    <t>cremer's</t>
  </si>
  <si>
    <t>Dog bin posts</t>
  </si>
  <si>
    <t>Deficit / (Surplus)</t>
  </si>
  <si>
    <t>Cemetery Income</t>
  </si>
  <si>
    <t>Wood &amp; stakes for dog signs</t>
  </si>
  <si>
    <t>Brundall Parish Allotments</t>
  </si>
  <si>
    <t>Fuel for chainsaws</t>
  </si>
  <si>
    <t>Play Equipment</t>
  </si>
  <si>
    <t>Annual inspection</t>
  </si>
  <si>
    <t>rent</t>
  </si>
  <si>
    <t>grass</t>
  </si>
  <si>
    <t>water</t>
  </si>
  <si>
    <t>equipment</t>
  </si>
  <si>
    <t>Church Fen</t>
  </si>
  <si>
    <t>repairs</t>
  </si>
  <si>
    <t>sundries</t>
  </si>
  <si>
    <t>Maintenance</t>
  </si>
  <si>
    <t>cesspit</t>
  </si>
  <si>
    <t>Cremer's</t>
  </si>
  <si>
    <t>Land Management Spending</t>
  </si>
  <si>
    <t>Budget</t>
  </si>
  <si>
    <t>% of budget</t>
  </si>
  <si>
    <t>Clerk's costs (approx)</t>
  </si>
  <si>
    <t>To note: Allotments are now not included in the LM budget and capital expenditure is accounted for separately</t>
  </si>
  <si>
    <t>Capital Expenditure:</t>
  </si>
  <si>
    <t>Painting of Meadow View play equipment</t>
  </si>
  <si>
    <t>Painting of the Memorial Hall swings</t>
  </si>
  <si>
    <t>Maintenance &amp; painting 8 benches</t>
  </si>
  <si>
    <t>Church Fen boardwalk repair</t>
  </si>
  <si>
    <t>Countryside park bench maintenance</t>
  </si>
  <si>
    <t>Bus shelter roof removal</t>
  </si>
  <si>
    <t>refund received from insurance claim</t>
  </si>
  <si>
    <t>Cremer's Meadow 2021-22 Expenditure and Income</t>
  </si>
  <si>
    <t>NWT Grant</t>
  </si>
  <si>
    <t>Cables Donation</t>
  </si>
  <si>
    <t>Donation Other</t>
  </si>
  <si>
    <t>Precept Expenditure</t>
  </si>
  <si>
    <t>Balance b/f</t>
  </si>
  <si>
    <t>Saw horse</t>
  </si>
  <si>
    <t>Shutters for shed windows</t>
  </si>
  <si>
    <t>lanyards</t>
  </si>
  <si>
    <t>padlocks</t>
  </si>
  <si>
    <t>Cut and Clear</t>
  </si>
  <si>
    <t>Mowing donation</t>
  </si>
  <si>
    <t>shears and pruners</t>
  </si>
  <si>
    <t>secateurs</t>
  </si>
  <si>
    <t>bolt cutters</t>
  </si>
  <si>
    <t>sledgehammer</t>
  </si>
  <si>
    <t>weed puller</t>
  </si>
  <si>
    <t>long reach tree pruner &amp; saw</t>
  </si>
  <si>
    <t>straining wire</t>
  </si>
  <si>
    <t>padlock for gate</t>
  </si>
  <si>
    <t>NWT donation for tools</t>
  </si>
  <si>
    <t>machete</t>
  </si>
  <si>
    <t>wheelbarrow</t>
  </si>
  <si>
    <t>Balances remaining</t>
  </si>
  <si>
    <t>Equipment</t>
  </si>
  <si>
    <t>dip tank</t>
  </si>
  <si>
    <t>dip tanks</t>
  </si>
  <si>
    <t>Repairs</t>
  </si>
  <si>
    <t>chippings for entrance</t>
  </si>
  <si>
    <t>Sundries</t>
  </si>
  <si>
    <t>EMR as at 1.4.21</t>
  </si>
  <si>
    <t>Padlocks</t>
  </si>
  <si>
    <t>Add: income</t>
  </si>
  <si>
    <t>Less: expenditure</t>
  </si>
  <si>
    <t>EMR Current Balance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</si>
</sst>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_(* #,##0.00_);_(* \(#,##0.00\);_(* &quot;-&quot;??_);_(@_)"/>
    <numFmt numFmtId="165" formatCode="_(&quot;$&quot;* #,##0.00_);_(&quot;$&quot;* \(#,##0.00\);_(&quot;$&quot;* &quot;-&quot;??_);_(@_)"/>
  </numFmts>
  <fonts count="1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Arial"/>
      <family val="2"/>
    </font>
    <font>
      <sz val="11"/>
      <color indexed="8"/>
      <name val="Calibri"/>
      <family val="2"/>
      <charset val="1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4" fontId="12" fillId="0" borderId="0" applyFont="0" applyFill="0" applyBorder="0" applyAlignment="0" applyProtection="0"/>
    <xf numFmtId="164" fontId="1" fillId="0" borderId="0" applyFont="0" applyFill="0" applyBorder="0" applyAlignment="0" applyProtection="0"/>
    <xf numFmtId="165" fontId="12" fillId="0" borderId="0" applyFont="0" applyFill="0" applyBorder="0" applyAlignment="0" applyProtection="0"/>
    <xf numFmtId="0" fontId="13" fillId="0" borderId="0"/>
    <xf numFmtId="0" fontId="14" fillId="0" borderId="0"/>
    <xf numFmtId="0" fontId="1" fillId="0" borderId="0"/>
    <xf numFmtId="0" fontId="14" fillId="0" borderId="0"/>
    <xf numFmtId="0" fontId="1" fillId="0" borderId="0"/>
    <xf numFmtId="0" fontId="1" fillId="0" borderId="0"/>
    <xf numFmtId="0" fontId="1" fillId="0" borderId="0"/>
    <xf numFmtId="0" fontId="14" fillId="0" borderId="0"/>
    <xf numFmtId="0" fontId="14" fillId="0" borderId="0"/>
    <xf numFmtId="0" fontId="1" fillId="0" borderId="0"/>
  </cellStyleXfs>
  <cellXfs count="68">
    <xf numFmtId="0" fontId="0" fillId="0" borderId="0" xfId="0"/>
    <xf numFmtId="0" fontId="3" fillId="0" borderId="0" xfId="0" applyFont="1" applyFill="1"/>
    <xf numFmtId="0" fontId="0" fillId="0" borderId="0" xfId="0" applyFill="1"/>
    <xf numFmtId="0" fontId="4" fillId="0" borderId="0" xfId="0" applyFont="1" applyFill="1"/>
    <xf numFmtId="0" fontId="5" fillId="0" borderId="0" xfId="0" applyFont="1" applyFill="1"/>
    <xf numFmtId="39" fontId="4" fillId="0" borderId="0" xfId="0" applyNumberFormat="1" applyFont="1" applyFill="1"/>
    <xf numFmtId="43" fontId="1" fillId="0" borderId="0" xfId="1" applyFont="1" applyFill="1"/>
    <xf numFmtId="0" fontId="4" fillId="0" borderId="0" xfId="0" applyFont="1"/>
    <xf numFmtId="0" fontId="0" fillId="0" borderId="1" xfId="0" applyFill="1" applyBorder="1"/>
    <xf numFmtId="164" fontId="0" fillId="0" borderId="1" xfId="0" applyNumberFormat="1" applyFill="1" applyBorder="1"/>
    <xf numFmtId="164" fontId="0" fillId="0" borderId="0" xfId="0" applyNumberFormat="1" applyFill="1"/>
    <xf numFmtId="43" fontId="1" fillId="0" borderId="1" xfId="1" applyFont="1" applyFill="1" applyBorder="1"/>
    <xf numFmtId="4" fontId="0" fillId="0" borderId="0" xfId="0" applyNumberFormat="1"/>
    <xf numFmtId="164" fontId="2" fillId="0" borderId="0" xfId="0" applyNumberFormat="1" applyFont="1" applyFill="1"/>
    <xf numFmtId="164" fontId="0" fillId="0" borderId="2" xfId="0" applyNumberFormat="1" applyFill="1" applyBorder="1"/>
    <xf numFmtId="39" fontId="0" fillId="0" borderId="0" xfId="0" applyNumberFormat="1" applyFill="1"/>
    <xf numFmtId="43" fontId="1" fillId="0" borderId="2" xfId="1" applyFont="1" applyFill="1" applyBorder="1"/>
    <xf numFmtId="164" fontId="2" fillId="0" borderId="0" xfId="0" applyNumberFormat="1" applyFont="1" applyFill="1" applyAlignment="1">
      <alignment horizontal="right"/>
    </xf>
    <xf numFmtId="164" fontId="1" fillId="0" borderId="0" xfId="1" applyNumberFormat="1" applyFont="1" applyFill="1"/>
    <xf numFmtId="164" fontId="5" fillId="0" borderId="0" xfId="0" applyNumberFormat="1" applyFont="1" applyFill="1"/>
    <xf numFmtId="164" fontId="4" fillId="0" borderId="0" xfId="1" applyNumberFormat="1" applyFont="1" applyFill="1"/>
    <xf numFmtId="164" fontId="1" fillId="0" borderId="1" xfId="1" applyNumberFormat="1" applyFont="1" applyFill="1" applyBorder="1"/>
    <xf numFmtId="43" fontId="4" fillId="0" borderId="0" xfId="1" applyFont="1" applyFill="1"/>
    <xf numFmtId="164" fontId="1" fillId="0" borderId="2" xfId="1" applyNumberFormat="1" applyFont="1" applyFill="1" applyBorder="1"/>
    <xf numFmtId="164" fontId="0" fillId="0" borderId="0" xfId="0" applyNumberFormat="1" applyFill="1" applyAlignment="1">
      <alignment horizontal="right"/>
    </xf>
    <xf numFmtId="164" fontId="0" fillId="0" borderId="0" xfId="0" applyNumberFormat="1" applyFill="1" applyBorder="1"/>
    <xf numFmtId="0" fontId="2" fillId="0" borderId="0" xfId="0" applyFont="1" applyFill="1"/>
    <xf numFmtId="164" fontId="2" fillId="0" borderId="3" xfId="0" applyNumberFormat="1" applyFont="1" applyFill="1" applyBorder="1"/>
    <xf numFmtId="9" fontId="1" fillId="0" borderId="0" xfId="2" applyFont="1" applyFill="1"/>
    <xf numFmtId="0" fontId="2" fillId="0" borderId="0" xfId="0" applyFont="1" applyFill="1" applyAlignment="1">
      <alignment horizontal="right"/>
    </xf>
    <xf numFmtId="0" fontId="0" fillId="0" borderId="0" xfId="0" applyFill="1" applyAlignment="1">
      <alignment horizontal="right"/>
    </xf>
    <xf numFmtId="39" fontId="0" fillId="0" borderId="0" xfId="0" applyNumberFormat="1"/>
    <xf numFmtId="0" fontId="2" fillId="0" borderId="0" xfId="0" applyFont="1"/>
    <xf numFmtId="0" fontId="8" fillId="0" borderId="0" xfId="0" applyFont="1" applyAlignment="1">
      <alignment vertical="center"/>
    </xf>
    <xf numFmtId="39" fontId="9" fillId="0" borderId="0" xfId="0" applyNumberFormat="1" applyFont="1"/>
    <xf numFmtId="0" fontId="9" fillId="0" borderId="0" xfId="0" applyFont="1"/>
    <xf numFmtId="0" fontId="5" fillId="0" borderId="0" xfId="0" applyFont="1" applyAlignment="1">
      <alignment vertical="center"/>
    </xf>
    <xf numFmtId="39" fontId="10" fillId="0" borderId="0" xfId="0" applyNumberFormat="1" applyFont="1" applyAlignment="1">
      <alignment horizontal="center"/>
    </xf>
    <xf numFmtId="39" fontId="10" fillId="0" borderId="0" xfId="0" applyNumberFormat="1" applyFont="1"/>
    <xf numFmtId="39" fontId="10" fillId="0" borderId="0" xfId="0" applyNumberFormat="1" applyFont="1" applyAlignment="1">
      <alignment horizontal="center" wrapText="1"/>
    </xf>
    <xf numFmtId="39" fontId="10" fillId="0" borderId="0" xfId="0" applyNumberFormat="1" applyFont="1" applyAlignment="1">
      <alignment horizontal="right" wrapText="1"/>
    </xf>
    <xf numFmtId="0" fontId="10" fillId="0" borderId="0" xfId="0" applyFont="1"/>
    <xf numFmtId="0" fontId="9" fillId="0" borderId="0" xfId="0" applyFont="1" applyAlignment="1">
      <alignment vertical="center"/>
    </xf>
    <xf numFmtId="39" fontId="9" fillId="0" borderId="0" xfId="0" applyNumberFormat="1" applyFont="1" applyAlignment="1">
      <alignment wrapText="1"/>
    </xf>
    <xf numFmtId="4" fontId="11" fillId="0" borderId="0" xfId="0" applyNumberFormat="1" applyFont="1"/>
    <xf numFmtId="39" fontId="9" fillId="0" borderId="0" xfId="0" applyNumberFormat="1" applyFont="1" applyFill="1"/>
    <xf numFmtId="39" fontId="9" fillId="0" borderId="1" xfId="0" applyNumberFormat="1" applyFont="1" applyBorder="1"/>
    <xf numFmtId="2" fontId="9" fillId="0" borderId="0" xfId="0" applyNumberFormat="1" applyFont="1"/>
    <xf numFmtId="4" fontId="11" fillId="0" borderId="0" xfId="0" applyNumberFormat="1" applyFont="1" applyProtection="1">
      <protection locked="0"/>
    </xf>
    <xf numFmtId="2" fontId="9" fillId="2" borderId="0" xfId="0" applyNumberFormat="1" applyFont="1" applyFill="1"/>
    <xf numFmtId="4" fontId="11" fillId="2" borderId="0" xfId="0" applyNumberFormat="1" applyFont="1" applyFill="1"/>
    <xf numFmtId="0" fontId="11" fillId="0" borderId="0" xfId="0" applyFont="1" applyAlignment="1" applyProtection="1">
      <alignment vertical="top" wrapText="1"/>
      <protection locked="0"/>
    </xf>
    <xf numFmtId="164" fontId="9" fillId="0" borderId="0" xfId="0" applyNumberFormat="1" applyFont="1" applyFill="1"/>
    <xf numFmtId="164" fontId="9" fillId="0" borderId="1" xfId="0" applyNumberFormat="1" applyFont="1" applyBorder="1"/>
    <xf numFmtId="4" fontId="9" fillId="0" borderId="0" xfId="0" applyNumberFormat="1" applyFont="1"/>
    <xf numFmtId="0" fontId="9" fillId="0" borderId="4" xfId="0" applyFont="1" applyBorder="1"/>
    <xf numFmtId="39" fontId="9" fillId="0" borderId="4" xfId="0" applyNumberFormat="1" applyFont="1" applyBorder="1"/>
    <xf numFmtId="164" fontId="9" fillId="0" borderId="0" xfId="0" applyNumberFormat="1" applyFont="1"/>
    <xf numFmtId="39" fontId="9" fillId="0" borderId="3" xfId="0" applyNumberFormat="1" applyFont="1" applyBorder="1"/>
    <xf numFmtId="0" fontId="5" fillId="0" borderId="0" xfId="0" applyFont="1"/>
    <xf numFmtId="39" fontId="4" fillId="0" borderId="0" xfId="0" applyNumberFormat="1" applyFont="1"/>
    <xf numFmtId="164" fontId="3" fillId="0" borderId="0" xfId="0" applyNumberFormat="1" applyFont="1" applyFill="1"/>
    <xf numFmtId="164" fontId="0" fillId="0" borderId="4" xfId="0" applyNumberFormat="1" applyFill="1" applyBorder="1"/>
    <xf numFmtId="0" fontId="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/>
    <xf numFmtId="164" fontId="0" fillId="0" borderId="0" xfId="0" applyNumberFormat="1"/>
    <xf numFmtId="164" fontId="0" fillId="0" borderId="3" xfId="0" applyNumberFormat="1" applyBorder="1"/>
  </cellXfs>
  <cellStyles count="17">
    <cellStyle name="Comma" xfId="1" builtinId="3"/>
    <cellStyle name="Comma 2" xfId="3"/>
    <cellStyle name="Comma 3" xfId="4"/>
    <cellStyle name="Comma 4" xfId="5"/>
    <cellStyle name="Currency 2" xfId="6"/>
    <cellStyle name="Excel Built-in Normal 1" xfId="7"/>
    <cellStyle name="Normal" xfId="0" builtinId="0"/>
    <cellStyle name="Normal 10" xfId="8"/>
    <cellStyle name="Normal 2" xfId="9"/>
    <cellStyle name="Normal 3" xfId="10"/>
    <cellStyle name="Normal 4" xfId="11"/>
    <cellStyle name="Normal 5" xfId="12"/>
    <cellStyle name="Normal 6" xfId="13"/>
    <cellStyle name="Normal 7" xfId="14"/>
    <cellStyle name="Normal 8" xfId="15"/>
    <cellStyle name="Normal 9" xfId="16"/>
    <cellStyle name="Percent" xfId="2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e/Brundall%20PC%20Accounts%202021-22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come"/>
      <sheetName val="HSBC Deposit"/>
      <sheetName val="BDC Deposit"/>
      <sheetName val="Bank Rec"/>
      <sheetName val="Land Management"/>
      <sheetName val="Cremer's"/>
      <sheetName val="Allotments"/>
      <sheetName val="CIL"/>
      <sheetName val="BDC S106"/>
      <sheetName val="Sports Hub"/>
      <sheetName val="S106"/>
      <sheetName val="Persimmon"/>
      <sheetName val="Donations"/>
    </sheetNames>
    <sheetDataSet>
      <sheetData sheetId="0">
        <row r="102">
          <cell r="J102">
            <v>2242.33</v>
          </cell>
          <cell r="K102">
            <v>5634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4"/>
  <sheetViews>
    <sheetView tabSelected="1" view="pageBreakPreview" zoomScaleNormal="100" zoomScaleSheetLayoutView="100" workbookViewId="0">
      <selection activeCell="J2" sqref="J2"/>
    </sheetView>
  </sheetViews>
  <sheetFormatPr defaultRowHeight="15"/>
  <cols>
    <col min="1" max="1" width="28.7109375" customWidth="1"/>
    <col min="2" max="2" width="11.5703125" customWidth="1"/>
    <col min="3" max="3" width="8.7109375" style="2" customWidth="1"/>
    <col min="4" max="4" width="12.7109375" style="2" customWidth="1"/>
    <col min="5" max="5" width="17" style="2" customWidth="1"/>
    <col min="6" max="6" width="9.85546875" style="15" bestFit="1" customWidth="1"/>
    <col min="7" max="7" width="8.7109375" style="2" customWidth="1"/>
    <col min="8" max="8" width="30.7109375" style="2" bestFit="1" customWidth="1"/>
    <col min="9" max="9" width="10.28515625" style="6" bestFit="1" customWidth="1"/>
    <col min="10" max="10" width="6" customWidth="1"/>
    <col min="11" max="11" width="12.5703125" bestFit="1" customWidth="1"/>
  </cols>
  <sheetData>
    <row r="1" spans="1:14" s="7" customFormat="1" ht="15.75">
      <c r="A1" s="1" t="s">
        <v>0</v>
      </c>
      <c r="B1" s="2"/>
      <c r="C1" s="3"/>
      <c r="D1" s="4" t="s">
        <v>1</v>
      </c>
      <c r="E1" s="3"/>
      <c r="F1" s="5"/>
      <c r="G1" s="3"/>
      <c r="H1" s="4" t="s">
        <v>2</v>
      </c>
      <c r="I1" s="6"/>
      <c r="J1" s="7" t="s">
        <v>3</v>
      </c>
    </row>
    <row r="3" spans="1:14">
      <c r="A3" s="8" t="s">
        <v>4</v>
      </c>
      <c r="B3" s="9">
        <v>17.079999999999998</v>
      </c>
      <c r="C3" s="10"/>
      <c r="D3" s="10" t="s">
        <v>5</v>
      </c>
      <c r="E3" s="9" t="s">
        <v>6</v>
      </c>
      <c r="F3" s="9">
        <f>551.25+551.25</f>
        <v>1102.5</v>
      </c>
      <c r="H3" s="8" t="s">
        <v>7</v>
      </c>
      <c r="I3" s="11">
        <f>14.43+10.98+14.08+12.58</f>
        <v>52.07</v>
      </c>
    </row>
    <row r="4" spans="1:14">
      <c r="A4" s="8" t="s">
        <v>8</v>
      </c>
      <c r="B4" s="9">
        <v>25</v>
      </c>
      <c r="C4" s="10"/>
      <c r="D4" s="10"/>
      <c r="E4" s="9" t="s">
        <v>9</v>
      </c>
      <c r="F4" s="9">
        <v>75.569999999999993</v>
      </c>
      <c r="H4" s="8" t="s">
        <v>10</v>
      </c>
      <c r="I4" s="11">
        <v>25.11</v>
      </c>
      <c r="K4" s="12"/>
    </row>
    <row r="5" spans="1:14">
      <c r="A5" s="8" t="s">
        <v>11</v>
      </c>
      <c r="B5" s="9">
        <v>33.29</v>
      </c>
      <c r="C5" s="10"/>
      <c r="D5" s="10"/>
      <c r="E5" s="9" t="s">
        <v>12</v>
      </c>
      <c r="F5" s="9">
        <v>7.07</v>
      </c>
      <c r="H5" s="8" t="s">
        <v>13</v>
      </c>
      <c r="I5" s="11">
        <v>100</v>
      </c>
    </row>
    <row r="6" spans="1:14">
      <c r="A6" s="8" t="s">
        <v>14</v>
      </c>
      <c r="B6" s="9">
        <v>250</v>
      </c>
      <c r="C6" s="10"/>
      <c r="D6" s="10"/>
      <c r="E6" s="9" t="s">
        <v>15</v>
      </c>
      <c r="F6" s="9">
        <v>57</v>
      </c>
      <c r="H6" s="8" t="s">
        <v>16</v>
      </c>
      <c r="I6" s="11">
        <v>45</v>
      </c>
      <c r="K6" s="12"/>
      <c r="N6" t="s">
        <v>17</v>
      </c>
    </row>
    <row r="7" spans="1:14">
      <c r="A7" s="8" t="s">
        <v>18</v>
      </c>
      <c r="B7" s="9">
        <v>42.99</v>
      </c>
      <c r="C7" s="10"/>
      <c r="D7" s="10"/>
      <c r="E7" s="10"/>
      <c r="F7" s="10"/>
      <c r="H7" s="8" t="s">
        <v>19</v>
      </c>
      <c r="I7" s="11">
        <v>5.42</v>
      </c>
      <c r="K7" s="12"/>
      <c r="N7" t="s">
        <v>20</v>
      </c>
    </row>
    <row r="8" spans="1:14">
      <c r="A8" s="8" t="s">
        <v>21</v>
      </c>
      <c r="B8" s="9">
        <v>35</v>
      </c>
      <c r="C8" s="10"/>
      <c r="D8" s="10"/>
      <c r="E8" s="10"/>
      <c r="F8" s="10"/>
      <c r="N8" t="s">
        <v>22</v>
      </c>
    </row>
    <row r="9" spans="1:14">
      <c r="A9" s="8" t="s">
        <v>23</v>
      </c>
      <c r="B9" s="9">
        <v>85</v>
      </c>
      <c r="C9" s="10"/>
      <c r="D9" s="10"/>
      <c r="E9" s="13" t="s">
        <v>24</v>
      </c>
      <c r="F9" s="14">
        <f>SUM(F3:F8)</f>
        <v>1242.1399999999999</v>
      </c>
      <c r="G9" s="15"/>
      <c r="N9" t="s">
        <v>25</v>
      </c>
    </row>
    <row r="10" spans="1:14">
      <c r="A10" s="8" t="s">
        <v>18</v>
      </c>
      <c r="B10" s="9">
        <v>56.45</v>
      </c>
      <c r="C10" s="10"/>
      <c r="D10" s="10"/>
      <c r="E10" s="10"/>
      <c r="F10" s="10"/>
      <c r="N10" t="s">
        <v>26</v>
      </c>
    </row>
    <row r="11" spans="1:14">
      <c r="A11" s="8" t="s">
        <v>27</v>
      </c>
      <c r="B11" s="9">
        <v>225.6</v>
      </c>
      <c r="C11" s="10"/>
      <c r="D11" s="10" t="s">
        <v>28</v>
      </c>
      <c r="E11" s="10" t="s">
        <v>29</v>
      </c>
      <c r="F11" s="10">
        <v>-159.53</v>
      </c>
      <c r="I11" s="16">
        <f>SUM(I3:I10)</f>
        <v>227.6</v>
      </c>
      <c r="N11" t="s">
        <v>30</v>
      </c>
    </row>
    <row r="12" spans="1:14">
      <c r="A12" s="8" t="s">
        <v>31</v>
      </c>
      <c r="B12" s="9">
        <v>197</v>
      </c>
      <c r="C12" s="10"/>
      <c r="D12" s="10"/>
      <c r="E12" s="10"/>
      <c r="F12" s="10"/>
      <c r="N12" t="s">
        <v>32</v>
      </c>
    </row>
    <row r="13" spans="1:14">
      <c r="A13" s="8" t="s">
        <v>33</v>
      </c>
      <c r="B13" s="9">
        <v>88.5</v>
      </c>
      <c r="C13" s="10"/>
      <c r="D13" s="10"/>
      <c r="E13" s="17" t="s">
        <v>34</v>
      </c>
      <c r="F13" s="13">
        <f>F9+F11</f>
        <v>1082.6099999999999</v>
      </c>
      <c r="G13" s="15"/>
      <c r="H13" s="2" t="s">
        <v>35</v>
      </c>
      <c r="I13" s="18">
        <f>-[1]Income!K102+200</f>
        <v>-5434</v>
      </c>
    </row>
    <row r="14" spans="1:14">
      <c r="A14" s="8" t="s">
        <v>31</v>
      </c>
      <c r="B14" s="9">
        <v>109.01</v>
      </c>
      <c r="C14" s="10"/>
      <c r="D14" s="10"/>
      <c r="E14" s="10"/>
      <c r="F14" s="10"/>
    </row>
    <row r="15" spans="1:14">
      <c r="A15" s="8" t="s">
        <v>18</v>
      </c>
      <c r="B15" s="9">
        <f>36.16+40</f>
        <v>76.16</v>
      </c>
      <c r="C15" s="10"/>
      <c r="D15" s="10"/>
      <c r="E15" s="10"/>
      <c r="F15" s="10"/>
    </row>
    <row r="16" spans="1:14" ht="15.75">
      <c r="A16" s="8" t="s">
        <v>36</v>
      </c>
      <c r="B16" s="9">
        <v>42.45</v>
      </c>
      <c r="C16" s="10"/>
      <c r="D16" s="10"/>
      <c r="E16" s="10"/>
      <c r="F16" s="10"/>
      <c r="H16" s="4" t="s">
        <v>37</v>
      </c>
      <c r="I16" s="3"/>
      <c r="J16" s="5"/>
    </row>
    <row r="17" spans="1:12" ht="15.75">
      <c r="A17" s="8" t="s">
        <v>38</v>
      </c>
      <c r="B17" s="9">
        <v>40</v>
      </c>
      <c r="C17" s="10"/>
      <c r="D17" s="19" t="s">
        <v>39</v>
      </c>
      <c r="E17" s="10"/>
      <c r="F17" s="20"/>
      <c r="H17" s="2" t="s">
        <v>5</v>
      </c>
      <c r="I17" s="2"/>
      <c r="J17" s="15"/>
    </row>
    <row r="18" spans="1:12">
      <c r="B18" s="2"/>
      <c r="C18" s="10"/>
      <c r="D18" s="9" t="s">
        <v>40</v>
      </c>
      <c r="E18" s="9"/>
      <c r="F18" s="21">
        <v>180</v>
      </c>
      <c r="G18" s="15"/>
      <c r="H18" s="8" t="s">
        <v>41</v>
      </c>
      <c r="I18" s="9">
        <f>Allotments!C4</f>
        <v>787.5</v>
      </c>
      <c r="K18" s="12"/>
      <c r="L18" s="12"/>
    </row>
    <row r="19" spans="1:12">
      <c r="B19" s="10"/>
      <c r="C19" s="10"/>
      <c r="D19" s="10"/>
      <c r="E19" s="10"/>
      <c r="F19" s="18"/>
      <c r="H19" s="8" t="s">
        <v>42</v>
      </c>
      <c r="I19" s="9"/>
    </row>
    <row r="20" spans="1:12">
      <c r="B20" s="14">
        <f>SUM(B3:B19)</f>
        <v>1323.5300000000002</v>
      </c>
      <c r="C20" s="10"/>
      <c r="D20" s="10"/>
      <c r="E20" s="10"/>
      <c r="F20" s="18"/>
      <c r="G20" s="15"/>
      <c r="H20" s="8" t="s">
        <v>43</v>
      </c>
      <c r="I20" s="9">
        <f>Allotments!C6</f>
        <v>185</v>
      </c>
      <c r="K20" s="12"/>
    </row>
    <row r="21" spans="1:12">
      <c r="B21" s="2"/>
      <c r="C21" s="10"/>
      <c r="D21" s="10"/>
      <c r="E21" s="10"/>
      <c r="F21" s="18"/>
      <c r="H21" s="8" t="s">
        <v>44</v>
      </c>
      <c r="I21" s="9">
        <f>Allotments!C7</f>
        <v>725.1400000000001</v>
      </c>
    </row>
    <row r="22" spans="1:12" ht="15.75">
      <c r="A22" s="4" t="s">
        <v>45</v>
      </c>
      <c r="B22" s="22"/>
      <c r="C22" s="10"/>
      <c r="D22" s="10"/>
      <c r="E22" s="10"/>
      <c r="F22" s="18"/>
      <c r="H22" s="8" t="s">
        <v>46</v>
      </c>
      <c r="I22" s="9">
        <f>Allotments!C8</f>
        <v>24</v>
      </c>
    </row>
    <row r="23" spans="1:12">
      <c r="A23" s="2"/>
      <c r="B23" s="6"/>
      <c r="C23" s="10"/>
      <c r="D23" s="10"/>
      <c r="E23" s="10"/>
      <c r="F23" s="23">
        <f>SUM(F18:F22)</f>
        <v>180</v>
      </c>
      <c r="G23" s="15"/>
      <c r="H23" s="8" t="s">
        <v>47</v>
      </c>
      <c r="I23" s="9">
        <f>Allotments!C9</f>
        <v>37.49</v>
      </c>
    </row>
    <row r="24" spans="1:12">
      <c r="A24" s="8" t="s">
        <v>48</v>
      </c>
      <c r="B24" s="11">
        <v>132.30000000000001</v>
      </c>
      <c r="C24" s="10"/>
      <c r="D24" s="10"/>
      <c r="E24" s="24"/>
      <c r="F24" s="25"/>
      <c r="G24" s="15"/>
      <c r="H24" s="8" t="s">
        <v>49</v>
      </c>
      <c r="I24" s="9"/>
    </row>
    <row r="25" spans="1:12">
      <c r="A25" s="2"/>
      <c r="B25" s="6"/>
      <c r="C25" s="10"/>
      <c r="D25" s="10"/>
      <c r="E25" s="10"/>
      <c r="F25" s="10"/>
      <c r="H25" s="26" t="s">
        <v>24</v>
      </c>
      <c r="I25" s="10">
        <f>SUM(I18:I24)</f>
        <v>1759.13</v>
      </c>
    </row>
    <row r="26" spans="1:12">
      <c r="A26" s="2"/>
      <c r="B26" s="6"/>
      <c r="C26" s="10"/>
      <c r="D26" s="10" t="s">
        <v>24</v>
      </c>
      <c r="E26" s="10"/>
      <c r="F26" s="10">
        <f>F9+F23+B30+I11+B20+F11</f>
        <v>2946.0399999999995</v>
      </c>
      <c r="I26" s="2"/>
      <c r="J26" s="10"/>
    </row>
    <row r="27" spans="1:12">
      <c r="A27" s="2"/>
      <c r="B27" s="6"/>
      <c r="C27" s="10"/>
      <c r="D27" s="10" t="s">
        <v>50</v>
      </c>
      <c r="E27" s="10"/>
      <c r="F27" s="10">
        <f>'Cremer''s'!H35</f>
        <v>396.24</v>
      </c>
      <c r="H27" s="2" t="s">
        <v>28</v>
      </c>
      <c r="I27" s="2"/>
    </row>
    <row r="28" spans="1:12" ht="15.75" thickBot="1">
      <c r="A28" s="2"/>
      <c r="B28" s="6"/>
      <c r="C28" s="10"/>
      <c r="D28" s="13" t="s">
        <v>51</v>
      </c>
      <c r="E28" s="10"/>
      <c r="F28" s="27">
        <f>SUM(F26:F27)</f>
        <v>3342.2799999999997</v>
      </c>
      <c r="H28" s="8" t="s">
        <v>41</v>
      </c>
      <c r="I28" s="9">
        <f>-[1]Income!J102+7</f>
        <v>-2235.33</v>
      </c>
    </row>
    <row r="29" spans="1:12" ht="15.75" thickTop="1">
      <c r="A29" s="2"/>
      <c r="B29" s="6"/>
      <c r="C29" s="10"/>
      <c r="D29" s="10" t="s">
        <v>52</v>
      </c>
      <c r="E29" s="10"/>
      <c r="F29" s="10">
        <v>8580</v>
      </c>
      <c r="H29" s="26"/>
      <c r="I29" s="10"/>
    </row>
    <row r="30" spans="1:12">
      <c r="A30" s="2"/>
      <c r="B30" s="16">
        <f>SUM(B24:B29)</f>
        <v>132.30000000000001</v>
      </c>
      <c r="D30" s="2" t="s">
        <v>53</v>
      </c>
      <c r="F30" s="28">
        <f>F28/F29</f>
        <v>0.38954312354312354</v>
      </c>
      <c r="H30" s="29" t="s">
        <v>34</v>
      </c>
      <c r="I30" s="13">
        <f>I25+I28</f>
        <v>-476.19999999999982</v>
      </c>
    </row>
    <row r="31" spans="1:12">
      <c r="B31" s="2"/>
      <c r="H31" s="30" t="s">
        <v>54</v>
      </c>
      <c r="I31" s="10">
        <v>500</v>
      </c>
    </row>
    <row r="32" spans="1:12">
      <c r="B32" s="2"/>
      <c r="I32" s="10">
        <f>SUM(I30:I31)</f>
        <v>23.800000000000182</v>
      </c>
      <c r="J32" s="31"/>
    </row>
    <row r="33" spans="1:5">
      <c r="A33" t="s">
        <v>55</v>
      </c>
      <c r="B33" s="2"/>
    </row>
    <row r="34" spans="1:5">
      <c r="B34" s="2"/>
    </row>
    <row r="35" spans="1:5">
      <c r="A35" s="32" t="s">
        <v>56</v>
      </c>
      <c r="B35" s="2"/>
    </row>
    <row r="36" spans="1:5">
      <c r="A36" t="s">
        <v>57</v>
      </c>
      <c r="B36" s="2"/>
      <c r="D36" s="6">
        <v>510</v>
      </c>
    </row>
    <row r="37" spans="1:5">
      <c r="A37" t="s">
        <v>58</v>
      </c>
      <c r="B37" s="2"/>
      <c r="D37" s="6">
        <v>340</v>
      </c>
    </row>
    <row r="38" spans="1:5">
      <c r="A38" t="s">
        <v>59</v>
      </c>
      <c r="B38" s="2"/>
      <c r="D38" s="6">
        <v>1000</v>
      </c>
    </row>
    <row r="39" spans="1:5">
      <c r="A39" t="s">
        <v>60</v>
      </c>
      <c r="B39" s="2"/>
      <c r="D39" s="6">
        <v>530</v>
      </c>
    </row>
    <row r="40" spans="1:5">
      <c r="A40" t="s">
        <v>61</v>
      </c>
      <c r="B40" s="2"/>
      <c r="D40" s="6">
        <v>250</v>
      </c>
    </row>
    <row r="41" spans="1:5">
      <c r="D41" s="16">
        <f>SUM(D36:D40)</f>
        <v>2630</v>
      </c>
    </row>
    <row r="44" spans="1:5">
      <c r="A44" t="s">
        <v>62</v>
      </c>
      <c r="D44" s="6">
        <v>120</v>
      </c>
      <c r="E44" s="2" t="s">
        <v>63</v>
      </c>
    </row>
  </sheetData>
  <printOptions horizontalCentered="1"/>
  <pageMargins left="0.23622047244094491" right="0.23622047244094491" top="0.74803149606299213" bottom="0.31496062992125984" header="0.23622047244094491" footer="0.23622047244094491"/>
  <pageSetup paperSize="9" scale="86" orientation="landscape" r:id="rId1"/>
  <headerFooter>
    <oddHeader>&amp;C&amp;"-,Bold"&amp;14Land Management&amp;12
Income and Expenditure 2021-22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B1:R38"/>
  <sheetViews>
    <sheetView view="pageBreakPreview" zoomScale="90" zoomScaleNormal="100" zoomScaleSheetLayoutView="90" workbookViewId="0">
      <selection activeCell="J2" sqref="J2"/>
    </sheetView>
  </sheetViews>
  <sheetFormatPr defaultColWidth="9.140625" defaultRowHeight="15.75"/>
  <cols>
    <col min="1" max="1" width="3.85546875" style="35" customWidth="1"/>
    <col min="2" max="2" width="34.140625" style="35" customWidth="1"/>
    <col min="3" max="3" width="9.28515625" style="34" bestFit="1" customWidth="1"/>
    <col min="4" max="4" width="4.5703125" style="34" customWidth="1"/>
    <col min="5" max="5" width="9.28515625" style="34" customWidth="1"/>
    <col min="6" max="8" width="13.5703125" style="34" customWidth="1"/>
    <col min="9" max="9" width="3.5703125" style="35" customWidth="1"/>
    <col min="10" max="16" width="9.140625" style="35"/>
    <col min="17" max="17" width="27.28515625" style="35" bestFit="1" customWidth="1"/>
    <col min="18" max="18" width="30.85546875" style="35" bestFit="1" customWidth="1"/>
    <col min="19" max="16384" width="9.140625" style="35"/>
  </cols>
  <sheetData>
    <row r="1" spans="2:18" ht="18.75">
      <c r="B1" s="33" t="s">
        <v>64</v>
      </c>
    </row>
    <row r="2" spans="2:18" s="35" customFormat="1" ht="18.75">
      <c r="B2" s="33"/>
      <c r="C2" s="34"/>
      <c r="D2" s="34"/>
      <c r="E2" s="34"/>
      <c r="F2" s="34"/>
      <c r="G2" s="34"/>
      <c r="H2" s="34"/>
    </row>
    <row r="3" spans="2:18" s="41" customFormat="1" ht="31.5">
      <c r="B3" s="36"/>
      <c r="C3" s="37" t="s">
        <v>24</v>
      </c>
      <c r="D3" s="38"/>
      <c r="E3" s="39" t="s">
        <v>65</v>
      </c>
      <c r="F3" s="39" t="s">
        <v>66</v>
      </c>
      <c r="G3" s="39" t="s">
        <v>67</v>
      </c>
      <c r="H3" s="40" t="s">
        <v>68</v>
      </c>
    </row>
    <row r="4" spans="2:18">
      <c r="B4" s="42" t="s">
        <v>69</v>
      </c>
      <c r="E4" s="43">
        <v>5.83</v>
      </c>
      <c r="F4" s="43">
        <v>254.56</v>
      </c>
      <c r="G4" s="43">
        <v>200</v>
      </c>
    </row>
    <row r="6" spans="2:18">
      <c r="B6" s="44" t="s">
        <v>70</v>
      </c>
      <c r="C6" s="45">
        <v>16.670000000000002</v>
      </c>
      <c r="D6" s="45"/>
      <c r="E6" s="46"/>
      <c r="F6" s="46"/>
      <c r="G6" s="46"/>
      <c r="H6" s="46">
        <f>C6</f>
        <v>16.670000000000002</v>
      </c>
      <c r="P6" s="47"/>
      <c r="Q6" s="44"/>
      <c r="R6" s="44"/>
    </row>
    <row r="7" spans="2:18">
      <c r="B7" s="44" t="s">
        <v>71</v>
      </c>
      <c r="C7" s="45">
        <v>107.92</v>
      </c>
      <c r="D7" s="45"/>
      <c r="E7" s="46"/>
      <c r="F7" s="46"/>
      <c r="G7" s="46"/>
      <c r="H7" s="46">
        <f>C7</f>
        <v>107.92</v>
      </c>
      <c r="P7" s="47"/>
      <c r="Q7" s="44"/>
      <c r="R7" s="44"/>
    </row>
    <row r="8" spans="2:18">
      <c r="B8" s="44" t="s">
        <v>72</v>
      </c>
      <c r="C8" s="45">
        <v>40.47</v>
      </c>
      <c r="D8" s="45"/>
      <c r="E8" s="46"/>
      <c r="F8" s="46">
        <v>40.47</v>
      </c>
      <c r="G8" s="46"/>
      <c r="H8" s="46"/>
      <c r="P8" s="47"/>
      <c r="Q8" s="44"/>
      <c r="R8" s="44"/>
    </row>
    <row r="9" spans="2:18">
      <c r="B9" s="48" t="s">
        <v>73</v>
      </c>
      <c r="C9" s="45">
        <v>36.65</v>
      </c>
      <c r="D9" s="45"/>
      <c r="E9" s="46"/>
      <c r="F9" s="46"/>
      <c r="G9" s="46"/>
      <c r="H9" s="46">
        <f>C9</f>
        <v>36.65</v>
      </c>
      <c r="P9" s="47"/>
      <c r="Q9" s="44"/>
      <c r="R9" s="44"/>
    </row>
    <row r="10" spans="2:18">
      <c r="B10" s="48" t="s">
        <v>74</v>
      </c>
      <c r="C10" s="45">
        <v>175</v>
      </c>
      <c r="D10" s="45"/>
      <c r="E10" s="46"/>
      <c r="F10" s="46"/>
      <c r="G10" s="46"/>
      <c r="H10" s="46">
        <f>C10</f>
        <v>175</v>
      </c>
      <c r="L10" s="47"/>
      <c r="M10" s="47"/>
      <c r="P10" s="49"/>
      <c r="Q10" s="50"/>
      <c r="R10" s="50"/>
    </row>
    <row r="11" spans="2:18">
      <c r="B11" s="51" t="s">
        <v>75</v>
      </c>
      <c r="C11" s="45">
        <v>40</v>
      </c>
      <c r="D11" s="45"/>
      <c r="E11" s="46"/>
      <c r="F11" s="46"/>
      <c r="G11" s="46"/>
      <c r="H11" s="46">
        <f>C11</f>
        <v>40</v>
      </c>
      <c r="L11" s="47"/>
      <c r="M11" s="47"/>
      <c r="P11" s="47"/>
      <c r="Q11" s="44"/>
      <c r="R11" s="44"/>
    </row>
    <row r="12" spans="2:18">
      <c r="B12" s="51" t="s">
        <v>76</v>
      </c>
      <c r="C12" s="45">
        <v>79.14</v>
      </c>
      <c r="D12" s="45"/>
      <c r="E12" s="46">
        <v>79.14</v>
      </c>
      <c r="F12" s="46"/>
      <c r="G12" s="46"/>
      <c r="H12" s="46"/>
      <c r="L12" s="47"/>
      <c r="M12" s="47"/>
      <c r="P12" s="47"/>
      <c r="Q12" s="44"/>
      <c r="R12" s="44"/>
    </row>
    <row r="13" spans="2:18">
      <c r="B13" s="51" t="s">
        <v>77</v>
      </c>
      <c r="C13" s="45">
        <v>41.58</v>
      </c>
      <c r="D13" s="45"/>
      <c r="E13" s="46">
        <v>41.58</v>
      </c>
      <c r="F13" s="46"/>
      <c r="G13" s="46"/>
      <c r="H13" s="46"/>
      <c r="L13" s="47"/>
      <c r="M13" s="47"/>
    </row>
    <row r="14" spans="2:18">
      <c r="B14" s="51" t="s">
        <v>77</v>
      </c>
      <c r="C14" s="45">
        <v>27.92</v>
      </c>
      <c r="D14" s="45"/>
      <c r="E14" s="46">
        <v>27.92</v>
      </c>
      <c r="F14" s="46"/>
      <c r="G14" s="46"/>
      <c r="H14" s="46"/>
      <c r="L14" s="47"/>
      <c r="M14" s="47"/>
    </row>
    <row r="15" spans="2:18">
      <c r="B15" s="51" t="s">
        <v>78</v>
      </c>
      <c r="C15" s="45">
        <v>29.74</v>
      </c>
      <c r="D15" s="45"/>
      <c r="E15" s="46">
        <v>29.74</v>
      </c>
      <c r="F15" s="46"/>
      <c r="G15" s="46"/>
      <c r="H15" s="46"/>
      <c r="L15" s="47"/>
      <c r="M15" s="47"/>
    </row>
    <row r="16" spans="2:18">
      <c r="B16" s="35" t="s">
        <v>79</v>
      </c>
      <c r="C16" s="45">
        <v>49.99</v>
      </c>
      <c r="D16" s="45"/>
      <c r="E16" s="46">
        <v>49.99</v>
      </c>
      <c r="F16" s="46"/>
      <c r="G16" s="46"/>
      <c r="H16" s="46"/>
      <c r="L16" s="47"/>
      <c r="M16" s="47"/>
    </row>
    <row r="17" spans="2:18">
      <c r="B17" s="35" t="s">
        <v>80</v>
      </c>
      <c r="C17" s="45">
        <v>31.81</v>
      </c>
      <c r="D17" s="45"/>
      <c r="E17" s="46">
        <v>31.81</v>
      </c>
      <c r="F17" s="46"/>
      <c r="G17" s="46"/>
      <c r="H17" s="46"/>
      <c r="L17" s="47"/>
      <c r="M17" s="47"/>
    </row>
    <row r="18" spans="2:18">
      <c r="B18" s="35" t="s">
        <v>81</v>
      </c>
      <c r="C18" s="45">
        <v>25.42</v>
      </c>
      <c r="D18" s="45"/>
      <c r="E18" s="46">
        <v>25.42</v>
      </c>
      <c r="F18" s="46"/>
      <c r="G18" s="46"/>
      <c r="H18" s="46"/>
      <c r="L18" s="47"/>
      <c r="M18" s="47"/>
    </row>
    <row r="19" spans="2:18">
      <c r="B19" s="35" t="s">
        <v>82</v>
      </c>
      <c r="C19" s="45">
        <v>22.49</v>
      </c>
      <c r="D19" s="45"/>
      <c r="E19" s="46">
        <v>22.49</v>
      </c>
      <c r="F19" s="46"/>
      <c r="G19" s="46"/>
      <c r="H19" s="46"/>
      <c r="L19" s="47"/>
      <c r="M19" s="47"/>
      <c r="P19" s="47"/>
      <c r="Q19" s="51"/>
      <c r="R19" s="51"/>
    </row>
    <row r="20" spans="2:18">
      <c r="B20" s="35" t="s">
        <v>83</v>
      </c>
      <c r="C20" s="45">
        <v>20</v>
      </c>
      <c r="D20" s="45"/>
      <c r="E20" s="46"/>
      <c r="F20" s="46"/>
      <c r="G20" s="46"/>
      <c r="H20" s="46">
        <v>20</v>
      </c>
      <c r="P20" s="47"/>
      <c r="Q20" s="44"/>
      <c r="R20" s="44"/>
    </row>
    <row r="21" spans="2:18">
      <c r="B21" s="35" t="s">
        <v>84</v>
      </c>
      <c r="C21" s="52">
        <v>-493.89</v>
      </c>
      <c r="D21" s="45"/>
      <c r="E21" s="53">
        <v>-493.89</v>
      </c>
      <c r="F21" s="46"/>
      <c r="G21" s="46"/>
      <c r="H21" s="46"/>
      <c r="P21" s="47"/>
      <c r="Q21" s="51"/>
      <c r="R21" s="51"/>
    </row>
    <row r="22" spans="2:18">
      <c r="B22" s="35" t="s">
        <v>85</v>
      </c>
      <c r="C22" s="45">
        <v>69.400000000000006</v>
      </c>
      <c r="D22" s="45"/>
      <c r="E22" s="46">
        <v>69.400000000000006</v>
      </c>
      <c r="F22" s="46"/>
      <c r="G22" s="46"/>
      <c r="H22" s="46"/>
      <c r="L22" s="54">
        <f>SUM(F19:F23)</f>
        <v>58</v>
      </c>
      <c r="M22" s="54">
        <f>F18+L22</f>
        <v>58</v>
      </c>
      <c r="P22" s="47"/>
      <c r="Q22" s="44"/>
      <c r="R22" s="44"/>
    </row>
    <row r="23" spans="2:18">
      <c r="B23" s="35" t="s">
        <v>86</v>
      </c>
      <c r="C23" s="34">
        <v>58</v>
      </c>
      <c r="E23" s="46"/>
      <c r="F23" s="46">
        <v>58</v>
      </c>
      <c r="G23" s="46"/>
      <c r="H23" s="46"/>
      <c r="P23" s="47"/>
      <c r="Q23" s="51"/>
      <c r="R23" s="51"/>
    </row>
    <row r="24" spans="2:18">
      <c r="E24" s="46"/>
      <c r="F24" s="46"/>
      <c r="G24" s="46"/>
      <c r="H24" s="46"/>
      <c r="P24" s="47"/>
      <c r="Q24" s="44"/>
      <c r="R24" s="44"/>
    </row>
    <row r="25" spans="2:18" hidden="1">
      <c r="P25" s="47"/>
      <c r="Q25" s="44"/>
      <c r="R25" s="44"/>
    </row>
    <row r="26" spans="2:18" hidden="1">
      <c r="B26" s="44"/>
      <c r="K26" s="54"/>
      <c r="P26" s="47"/>
      <c r="Q26" s="44"/>
      <c r="R26" s="44"/>
    </row>
    <row r="27" spans="2:18" hidden="1">
      <c r="B27" s="44"/>
      <c r="P27" s="47"/>
      <c r="Q27" s="44"/>
      <c r="R27" s="44"/>
    </row>
    <row r="28" spans="2:18" hidden="1">
      <c r="B28" s="44"/>
      <c r="P28" s="47"/>
      <c r="Q28" s="44"/>
      <c r="R28" s="44"/>
    </row>
    <row r="29" spans="2:18" hidden="1">
      <c r="B29" s="44"/>
      <c r="P29" s="47"/>
      <c r="Q29" s="44"/>
      <c r="R29" s="44"/>
    </row>
    <row r="30" spans="2:18" hidden="1">
      <c r="B30" s="44"/>
    </row>
    <row r="31" spans="2:18" hidden="1"/>
    <row r="32" spans="2:18" hidden="1"/>
    <row r="33" spans="2:10" hidden="1"/>
    <row r="34" spans="2:10">
      <c r="B34" s="55"/>
      <c r="C34" s="56"/>
      <c r="D34" s="56"/>
      <c r="E34" s="56"/>
      <c r="F34" s="56"/>
      <c r="G34" s="56"/>
      <c r="H34" s="56"/>
    </row>
    <row r="35" spans="2:10">
      <c r="B35" s="35" t="s">
        <v>24</v>
      </c>
      <c r="C35" s="34">
        <f t="shared" ref="C35:H35" si="0">SUM(C5:C34)</f>
        <v>378.30999999999995</v>
      </c>
      <c r="E35" s="57">
        <f>SUM(E5:E34)</f>
        <v>-116.39999999999995</v>
      </c>
      <c r="F35" s="34">
        <f>SUM(F5:F34)</f>
        <v>98.47</v>
      </c>
      <c r="G35" s="57">
        <f t="shared" si="0"/>
        <v>0</v>
      </c>
      <c r="H35" s="34">
        <f t="shared" si="0"/>
        <v>396.24</v>
      </c>
      <c r="J35" s="54">
        <f>SUM(D35:H35)-C35</f>
        <v>0</v>
      </c>
    </row>
    <row r="37" spans="2:10" ht="16.5" thickBot="1">
      <c r="B37" s="35" t="s">
        <v>87</v>
      </c>
      <c r="E37" s="58">
        <f>E4-SUM(E5:E34)</f>
        <v>122.22999999999995</v>
      </c>
      <c r="F37" s="58">
        <f>F4-SUM(F5:F34)</f>
        <v>156.09</v>
      </c>
      <c r="G37" s="58">
        <f>G4-SUM(G5:G34)</f>
        <v>200</v>
      </c>
    </row>
    <row r="38" spans="2:10" ht="16.5" thickTop="1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30"/>
  <sheetViews>
    <sheetView view="pageBreakPreview" zoomScaleNormal="100" zoomScaleSheetLayoutView="100" workbookViewId="0">
      <selection activeCell="J2" sqref="J2"/>
    </sheetView>
  </sheetViews>
  <sheetFormatPr defaultColWidth="9.140625" defaultRowHeight="15"/>
  <cols>
    <col min="1" max="1" width="13.7109375" customWidth="1"/>
    <col min="2" max="2" width="10.28515625" customWidth="1"/>
    <col min="3" max="3" width="10.85546875" style="31" bestFit="1" customWidth="1"/>
    <col min="4" max="4" width="14" customWidth="1"/>
    <col min="5" max="5" width="5" customWidth="1"/>
    <col min="6" max="6" width="22.5703125" bestFit="1" customWidth="1"/>
    <col min="8" max="8" width="4.140625" customWidth="1"/>
  </cols>
  <sheetData>
    <row r="1" spans="1:11" s="7" customFormat="1" ht="15.75">
      <c r="A1" s="59" t="s">
        <v>37</v>
      </c>
      <c r="C1" s="60"/>
    </row>
    <row r="4" spans="1:11">
      <c r="A4" t="s">
        <v>5</v>
      </c>
      <c r="B4" t="s">
        <v>41</v>
      </c>
      <c r="C4" s="10">
        <f>393.75+393.75</f>
        <v>787.5</v>
      </c>
      <c r="D4" s="10"/>
      <c r="E4" s="10"/>
      <c r="F4" s="61" t="s">
        <v>88</v>
      </c>
      <c r="G4" s="10"/>
    </row>
    <row r="5" spans="1:11">
      <c r="B5" t="s">
        <v>42</v>
      </c>
      <c r="C5" s="10"/>
      <c r="D5" s="10"/>
      <c r="E5" s="10"/>
      <c r="F5" s="10" t="s">
        <v>89</v>
      </c>
      <c r="G5" s="10">
        <v>96.44</v>
      </c>
    </row>
    <row r="6" spans="1:11">
      <c r="B6" t="s">
        <v>43</v>
      </c>
      <c r="C6" s="10">
        <f>17.1+58.96+84.39+24.55</f>
        <v>185</v>
      </c>
      <c r="D6" s="10"/>
      <c r="E6" s="10"/>
      <c r="F6" s="10" t="s">
        <v>90</v>
      </c>
      <c r="G6" s="10">
        <v>628.70000000000005</v>
      </c>
    </row>
    <row r="7" spans="1:11">
      <c r="B7" t="s">
        <v>44</v>
      </c>
      <c r="C7" s="10">
        <f>G9</f>
        <v>725.1400000000001</v>
      </c>
      <c r="D7" s="10"/>
      <c r="E7" s="10"/>
      <c r="F7" s="10"/>
      <c r="G7" s="10"/>
      <c r="K7" s="31">
        <f>C7+C8+C9</f>
        <v>786.63000000000011</v>
      </c>
    </row>
    <row r="8" spans="1:11">
      <c r="B8" t="s">
        <v>46</v>
      </c>
      <c r="C8" s="10">
        <f>G17</f>
        <v>24</v>
      </c>
      <c r="D8" s="10"/>
      <c r="E8" s="10"/>
      <c r="F8" s="10"/>
      <c r="G8" s="10"/>
    </row>
    <row r="9" spans="1:11">
      <c r="B9" t="s">
        <v>47</v>
      </c>
      <c r="C9" s="10">
        <f>G25</f>
        <v>37.49</v>
      </c>
      <c r="D9" s="10"/>
      <c r="E9" s="10"/>
      <c r="F9" s="10"/>
      <c r="G9" s="14">
        <f>SUM(G5:G8)</f>
        <v>725.1400000000001</v>
      </c>
    </row>
    <row r="10" spans="1:11">
      <c r="B10" t="s">
        <v>49</v>
      </c>
      <c r="C10" s="62"/>
      <c r="D10" s="10"/>
      <c r="E10" s="10"/>
      <c r="F10" s="10"/>
      <c r="G10" s="10"/>
    </row>
    <row r="11" spans="1:11">
      <c r="B11" s="32" t="s">
        <v>24</v>
      </c>
      <c r="C11" s="10">
        <f>SUM(C4:C10)</f>
        <v>1759.13</v>
      </c>
      <c r="D11" s="10"/>
      <c r="E11" s="10"/>
      <c r="F11" s="61" t="s">
        <v>91</v>
      </c>
      <c r="G11" s="10"/>
    </row>
    <row r="12" spans="1:11">
      <c r="C12" s="10"/>
      <c r="D12" s="10"/>
      <c r="E12" s="10"/>
      <c r="F12" s="10" t="s">
        <v>92</v>
      </c>
      <c r="G12" s="10">
        <v>24</v>
      </c>
    </row>
    <row r="13" spans="1:11">
      <c r="A13" t="s">
        <v>28</v>
      </c>
      <c r="B13" t="s">
        <v>41</v>
      </c>
      <c r="C13" s="10">
        <f>-[1]Income!J102+7</f>
        <v>-2235.33</v>
      </c>
      <c r="D13" s="10"/>
      <c r="E13" s="10"/>
      <c r="F13" s="10"/>
      <c r="G13" s="10"/>
    </row>
    <row r="14" spans="1:11">
      <c r="B14" s="32"/>
      <c r="C14" s="10"/>
      <c r="D14" s="10"/>
      <c r="E14" s="10"/>
      <c r="F14" s="10"/>
      <c r="G14" s="10"/>
    </row>
    <row r="15" spans="1:11">
      <c r="B15" s="63" t="s">
        <v>34</v>
      </c>
      <c r="C15" s="13">
        <f>C11+C13</f>
        <v>-476.19999999999982</v>
      </c>
      <c r="D15" s="10"/>
      <c r="E15" s="10"/>
      <c r="F15" s="10"/>
      <c r="G15" s="10"/>
    </row>
    <row r="16" spans="1:11">
      <c r="B16" s="64" t="s">
        <v>54</v>
      </c>
      <c r="C16" s="10">
        <v>500</v>
      </c>
      <c r="D16" s="10"/>
      <c r="E16" s="10"/>
      <c r="F16" s="10"/>
      <c r="G16" s="10"/>
    </row>
    <row r="17" spans="1:7">
      <c r="C17" s="10">
        <f>SUM(C15:C16)</f>
        <v>23.800000000000182</v>
      </c>
      <c r="D17" s="10"/>
      <c r="E17" s="10"/>
      <c r="F17" s="10"/>
      <c r="G17" s="14">
        <f>SUM(G12:G16)</f>
        <v>24</v>
      </c>
    </row>
    <row r="18" spans="1:7">
      <c r="C18" s="10"/>
      <c r="D18" s="10"/>
      <c r="E18" s="10"/>
      <c r="F18" s="10"/>
      <c r="G18" s="10"/>
    </row>
    <row r="19" spans="1:7">
      <c r="C19" s="10"/>
      <c r="D19" s="10"/>
      <c r="E19" s="10"/>
      <c r="F19" s="10"/>
      <c r="G19" s="10"/>
    </row>
    <row r="20" spans="1:7">
      <c r="C20" s="10"/>
      <c r="D20" s="10"/>
      <c r="E20" s="10"/>
      <c r="F20" s="10"/>
      <c r="G20" s="10"/>
    </row>
    <row r="21" spans="1:7">
      <c r="C21" s="10"/>
      <c r="D21" s="10"/>
      <c r="E21" s="10"/>
      <c r="F21" s="61" t="s">
        <v>93</v>
      </c>
      <c r="G21" s="10"/>
    </row>
    <row r="22" spans="1:7">
      <c r="A22" t="s">
        <v>94</v>
      </c>
      <c r="C22" s="10"/>
      <c r="D22" s="10">
        <f>8368.51</f>
        <v>8368.51</v>
      </c>
      <c r="E22" s="10"/>
      <c r="F22" s="10" t="s">
        <v>95</v>
      </c>
      <c r="G22" s="10">
        <v>37.49</v>
      </c>
    </row>
    <row r="23" spans="1:7">
      <c r="A23" t="s">
        <v>96</v>
      </c>
      <c r="C23" s="10">
        <f>-C13</f>
        <v>2235.33</v>
      </c>
      <c r="D23" s="10"/>
      <c r="E23" s="10"/>
      <c r="F23" s="10"/>
      <c r="G23" s="10"/>
    </row>
    <row r="24" spans="1:7">
      <c r="A24" s="65" t="s">
        <v>97</v>
      </c>
      <c r="C24" s="10">
        <f>-C11</f>
        <v>-1759.13</v>
      </c>
      <c r="D24" s="10"/>
      <c r="E24" s="66"/>
      <c r="F24" s="66"/>
      <c r="G24" s="10"/>
    </row>
    <row r="25" spans="1:7">
      <c r="C25" s="10"/>
      <c r="D25" s="66"/>
      <c r="E25" s="66"/>
      <c r="F25" s="66"/>
      <c r="G25" s="14">
        <f>SUM(G22:G24)</f>
        <v>37.49</v>
      </c>
    </row>
    <row r="26" spans="1:7" ht="15.75" thickBot="1">
      <c r="A26" t="s">
        <v>98</v>
      </c>
      <c r="C26" s="10"/>
      <c r="D26" s="67">
        <f>D22+C23+C24</f>
        <v>8844.7099999999991</v>
      </c>
      <c r="E26" s="66"/>
      <c r="F26" s="66"/>
      <c r="G26" s="66"/>
    </row>
    <row r="27" spans="1:7" ht="15.75" thickTop="1"/>
    <row r="29" spans="1:7">
      <c r="C29" s="31">
        <f>C8-G17</f>
        <v>0</v>
      </c>
    </row>
    <row r="30" spans="1:7">
      <c r="C30" s="31">
        <f>C9-G25</f>
        <v>0</v>
      </c>
    </row>
  </sheetData>
  <pageMargins left="0.78740157480314965" right="0.23622047244094491" top="1.1811023622047245" bottom="0.47244094488188981" header="0.23622047244094491" footer="0.31496062992125984"/>
  <pageSetup paperSize="9" orientation="landscape" r:id="rId1"/>
  <headerFooter>
    <oddHeader>&amp;C&amp;"-,Bold"&amp;14Land Management&amp;12
Income and Expenditure 2021-22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Land Management</vt:lpstr>
      <vt:lpstr>Cremer's</vt:lpstr>
      <vt:lpstr>Allotments</vt:lpstr>
      <vt:lpstr>Allotments!Print_Area</vt:lpstr>
      <vt:lpstr>'Cremer''s'!Print_Area</vt:lpstr>
      <vt:lpstr>'Land Management'!Print_Area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</dc:creator>
  <cp:lastModifiedBy>Claudia</cp:lastModifiedBy>
  <dcterms:created xsi:type="dcterms:W3CDTF">2022-04-13T11:37:25Z</dcterms:created>
  <dcterms:modified xsi:type="dcterms:W3CDTF">2022-04-13T11:37:46Z</dcterms:modified>
</cp:coreProperties>
</file>