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90" windowWidth="13395" windowHeight="10545"/>
  </bookViews>
  <sheets>
    <sheet name="Variances" sheetId="1" r:id="rId1"/>
    <sheet name="Reserves" sheetId="2" r:id="rId2"/>
  </sheets>
  <definedNames>
    <definedName name="_xlnm.Print_Area" localSheetId="1">Reserves!$A$1:$F$22</definedName>
    <definedName name="_xlnm.Print_Area" localSheetId="0">Variances!$A$1:$N$34</definedName>
  </definedNames>
  <calcPr calcId="125725"/>
</workbook>
</file>

<file path=xl/calcChain.xml><?xml version="1.0" encoding="utf-8"?>
<calcChain xmlns="http://schemas.openxmlformats.org/spreadsheetml/2006/main">
  <c r="E18" i="2"/>
  <c r="F22" s="1"/>
  <c r="E21"/>
  <c r="F23" i="1"/>
  <c r="L24" s="1"/>
  <c r="I21"/>
  <c r="G30"/>
  <c r="G28"/>
  <c r="G19"/>
  <c r="G17"/>
  <c r="G15"/>
  <c r="G13"/>
  <c r="I15"/>
  <c r="J15"/>
  <c r="I17"/>
  <c r="J17"/>
  <c r="I19"/>
  <c r="J19"/>
  <c r="J21"/>
  <c r="I28"/>
  <c r="J28"/>
  <c r="J13"/>
  <c r="I13"/>
  <c r="J30"/>
  <c r="I30"/>
  <c r="H30"/>
  <c r="L30"/>
  <c r="M30"/>
  <c r="H28"/>
  <c r="L28" s="1"/>
  <c r="M28" s="1"/>
  <c r="D23"/>
  <c r="M11"/>
  <c r="H19"/>
  <c r="K19"/>
  <c r="H17"/>
  <c r="K17"/>
  <c r="H15"/>
  <c r="L15" s="1"/>
  <c r="M15" s="1"/>
  <c r="H13"/>
  <c r="K13"/>
  <c r="L19"/>
  <c r="M19"/>
  <c r="H21"/>
  <c r="K21" s="1"/>
  <c r="G21"/>
  <c r="K30"/>
  <c r="K15"/>
  <c r="L13"/>
  <c r="M13"/>
  <c r="L17"/>
  <c r="M17"/>
  <c r="K28" l="1"/>
  <c r="L21"/>
  <c r="M21" s="1"/>
  <c r="M24"/>
</calcChain>
</file>

<file path=xl/sharedStrings.xml><?xml version="1.0" encoding="utf-8"?>
<sst xmlns="http://schemas.openxmlformats.org/spreadsheetml/2006/main" count="54" uniqueCount="47">
  <si>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</si>
  <si>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</si>
  <si>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</si>
  <si>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</si>
  <si>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</si>
  <si>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</si>
  <si>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</si>
  <si>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</si>
  <si>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</si>
  <si>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</si>
  <si>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</si>
  <si>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</si>
  <si>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</si>
  <si>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</si>
  <si>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</si>
  <si>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</si>
  <si>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</si>
  <si>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</si>
  <si>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</si>
  <si>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</si>
  <si>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</si>
  <si>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</si>
  <si>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</si>
  <si>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</si>
  <si>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</si>
  <si>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</si>
  <si>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</si>
  <si>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</si>
  <si>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a breakdown of approved reserves on the next tab if the total reserves (Box 7) figure is more than twice the annual precept/rates &amp; levies value (Box 2).
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</si>
  <si>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</si>
  <si>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</si>
  <si>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Brundall Parish Council</t>
  </si>
  <si>
    <t>Norfolk</t>
  </si>
  <si>
    <t>2020/21</t>
  </si>
  <si>
    <t>2021/22</t>
  </si>
  <si>
    <t>S106</t>
  </si>
  <si>
    <t>Land Management</t>
  </si>
  <si>
    <t>Asset Management</t>
  </si>
  <si>
    <t>Allotments</t>
  </si>
  <si>
    <t>Cemetery</t>
  </si>
  <si>
    <t>Cremer's Meadow</t>
  </si>
  <si>
    <t>Cremer's Cable's Donation</t>
  </si>
  <si>
    <t>Traffic Management</t>
  </si>
  <si>
    <t>CIL</t>
  </si>
  <si>
    <t>CIL - Berryfields</t>
  </si>
  <si>
    <t>CIL receipts: 2021/22 £65,332.03. S106 receipts: 2020/21 £13,297.60 2021/22 £613,795.68. Bank interest: 2020/21 £104.62, 2021/22 £806.36. Grants received: 2020/21 £1,167.72, 2021/22 £1,750. Donations received: 2020/21 £220, 2021/22 £493.89.</t>
  </si>
  <si>
    <t>S106 expenditure: 2020/21 £13,297.60, 2021/22 £158,103.20. Streetlight electricity: 2020/21 £3,284.85, 2021/22 £2,626.77. Training: 2020/21 £528.68, 2021/22 £60. Insurance: 2020/21 £1,791.97, 2021/22 £1,149.46. Projects: 2020/21 £7,044.50, 2021/22 £5,700.18. Covid 19 expenditure: 2020/21 £1,325.46. Repairs &amp; Maint Streetlights: 2020/21 £1,085, 2021/22 £740. Repairs &amp; Maint Cemetery: 2020/21 £698.08, 2021/22 £175.53. Repairs &amp; Maint Church Fen: 2020/21 £1,665.57, 2021/22 £530. Repairs &amp; Maint Memorial Hall: 2020/21 £125.50. New play equipment: 2020/21 £3,855.30.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</si>
</sst>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</numFmts>
  <fonts count="2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</cellStyleXfs>
  <cellXfs count="63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/>
    <xf numFmtId="10" fontId="14" fillId="0" borderId="0" xfId="0" applyNumberFormat="1" applyFont="1"/>
    <xf numFmtId="0" fontId="14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4" fillId="4" borderId="2" xfId="0" applyFont="1" applyFill="1" applyBorder="1" applyAlignment="1">
      <alignment wrapText="1"/>
    </xf>
    <xf numFmtId="0" fontId="15" fillId="0" borderId="0" xfId="0" applyFont="1"/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0" fontId="14" fillId="5" borderId="2" xfId="0" applyFont="1" applyFill="1" applyBorder="1" applyAlignment="1">
      <alignment wrapText="1"/>
    </xf>
    <xf numFmtId="0" fontId="14" fillId="5" borderId="2" xfId="0" applyFont="1" applyFill="1" applyBorder="1" applyAlignment="1">
      <alignment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4" fillId="0" borderId="0" xfId="0" applyNumberFormat="1" applyFont="1" applyFill="1"/>
    <xf numFmtId="0" fontId="14" fillId="0" borderId="0" xfId="0" applyFont="1" applyFill="1" applyAlignment="1">
      <alignment horizontal="center"/>
    </xf>
    <xf numFmtId="0" fontId="16" fillId="6" borderId="2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0" xfId="0" applyFont="1" applyFill="1" applyBorder="1" applyAlignment="1">
      <alignment horizontal="left" vertical="top" wrapText="1"/>
    </xf>
    <xf numFmtId="0" fontId="16" fillId="0" borderId="0" xfId="0" applyFont="1"/>
    <xf numFmtId="0" fontId="14" fillId="0" borderId="0" xfId="0" applyFont="1" applyFill="1" applyAlignment="1">
      <alignment wrapText="1"/>
    </xf>
    <xf numFmtId="0" fontId="17" fillId="0" borderId="0" xfId="0" applyFont="1"/>
    <xf numFmtId="0" fontId="18" fillId="0" borderId="0" xfId="0" applyFont="1" applyAlignment="1">
      <alignment horizontal="left" vertical="center" indent="2"/>
    </xf>
    <xf numFmtId="0" fontId="13" fillId="0" borderId="0" xfId="0" applyFont="1"/>
    <xf numFmtId="0" fontId="19" fillId="0" borderId="0" xfId="0" applyFont="1"/>
    <xf numFmtId="3" fontId="3" fillId="7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2" xfId="0" applyFont="1" applyBorder="1" applyAlignment="1">
      <alignment wrapText="1"/>
    </xf>
    <xf numFmtId="0" fontId="0" fillId="0" borderId="0" xfId="0" applyFont="1"/>
    <xf numFmtId="0" fontId="14" fillId="7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14" fillId="0" borderId="0" xfId="0" applyNumberFormat="1" applyFont="1" applyAlignment="1">
      <alignment vertical="center"/>
    </xf>
    <xf numFmtId="10" fontId="14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2" xfId="0" applyFont="1" applyFill="1" applyBorder="1" applyAlignment="1">
      <alignment wrapText="1"/>
    </xf>
    <xf numFmtId="0" fontId="0" fillId="0" borderId="0" xfId="0" applyFill="1"/>
    <xf numFmtId="0" fontId="14" fillId="0" borderId="0" xfId="0" applyFont="1" applyBorder="1" applyAlignment="1">
      <alignment horizontal="center" vertical="center" wrapText="1"/>
    </xf>
    <xf numFmtId="3" fontId="0" fillId="0" borderId="0" xfId="0" applyNumberFormat="1"/>
    <xf numFmtId="3" fontId="13" fillId="0" borderId="0" xfId="0" applyNumberFormat="1" applyFont="1"/>
    <xf numFmtId="3" fontId="0" fillId="0" borderId="0" xfId="0" applyNumberFormat="1" applyFill="1"/>
    <xf numFmtId="3" fontId="0" fillId="0" borderId="4" xfId="0" applyNumberFormat="1" applyBorder="1"/>
    <xf numFmtId="3" fontId="13" fillId="0" borderId="5" xfId="0" applyNumberFormat="1" applyFont="1" applyBorder="1"/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3" xfId="0" applyFont="1" applyBorder="1" applyAlignment="1">
      <alignment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</cellXfs>
  <cellStyles count="14">
    <cellStyle name="Comma 2" xfId="1"/>
    <cellStyle name="Comma 3" xfId="2"/>
    <cellStyle name="Currency 2" xfId="3"/>
    <cellStyle name="Excel Built-in Normal 1" xfId="4"/>
    <cellStyle name="Normal" xfId="0" builtinId="0"/>
    <cellStyle name="Normal 10" xfId="5"/>
    <cellStyle name="Normal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 9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6"/>
  <sheetViews>
    <sheetView tabSelected="1" topLeftCell="C8" workbookViewId="0">
      <selection activeCell="N21" sqref="N21"/>
    </sheetView>
  </sheetViews>
  <sheetFormatPr defaultRowHeight="14.25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10.28515625" style="3" bestFit="1" customWidth="1"/>
    <col min="9" max="11" width="9.140625" style="3" hidden="1" customWidth="1"/>
    <col min="12" max="12" width="13.28515625" style="3" customWidth="1"/>
    <col min="13" max="13" width="37.140625" style="12" customWidth="1"/>
    <col min="14" max="14" width="73.42578125" style="3" customWidth="1"/>
    <col min="15" max="22" width="9.140625" style="17"/>
    <col min="23" max="16384" width="9.140625" style="3"/>
  </cols>
  <sheetData>
    <row r="1" spans="1:14" ht="18">
      <c r="A1" s="53" t="s">
        <v>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9"/>
    </row>
    <row r="2" spans="1:14" ht="15.75">
      <c r="A2" s="28" t="s">
        <v>17</v>
      </c>
      <c r="B2" s="23"/>
      <c r="C2" s="32" t="s">
        <v>31</v>
      </c>
      <c r="D2" s="23"/>
      <c r="E2" s="23"/>
      <c r="F2" s="23"/>
      <c r="G2" s="23"/>
      <c r="H2" s="23"/>
      <c r="I2" s="23"/>
      <c r="J2" s="23"/>
      <c r="K2" s="23"/>
      <c r="L2" s="9"/>
      <c r="M2" s="24"/>
    </row>
    <row r="3" spans="1:14" ht="14.25" customHeight="1">
      <c r="A3" s="28" t="s">
        <v>18</v>
      </c>
      <c r="C3" s="37" t="s">
        <v>32</v>
      </c>
      <c r="L3" s="9"/>
    </row>
    <row r="4" spans="1:14">
      <c r="A4" s="1" t="s">
        <v>30</v>
      </c>
    </row>
    <row r="5" spans="1:14" ht="83.25" customHeight="1">
      <c r="A5" s="60" t="s">
        <v>28</v>
      </c>
      <c r="B5" s="61"/>
      <c r="C5" s="61"/>
      <c r="D5" s="61"/>
      <c r="E5" s="61"/>
      <c r="F5" s="61"/>
      <c r="G5" s="61"/>
      <c r="H5" s="61"/>
      <c r="M5" s="24"/>
    </row>
    <row r="6" spans="1:14">
      <c r="A6" s="29"/>
    </row>
    <row r="7" spans="1:14" ht="15">
      <c r="A7" s="29"/>
      <c r="D7" s="4"/>
      <c r="F7" s="4"/>
      <c r="N7" s="26"/>
    </row>
    <row r="8" spans="1:14" ht="44.25">
      <c r="D8" s="33" t="s">
        <v>33</v>
      </c>
      <c r="E8" s="26"/>
      <c r="F8" s="33" t="s">
        <v>34</v>
      </c>
      <c r="G8" s="33" t="s">
        <v>0</v>
      </c>
      <c r="H8" s="33" t="s">
        <v>0</v>
      </c>
      <c r="I8" s="33"/>
      <c r="J8" s="33"/>
      <c r="K8" s="33"/>
      <c r="L8" s="34" t="s">
        <v>15</v>
      </c>
      <c r="M8" s="10" t="s">
        <v>10</v>
      </c>
      <c r="N8" s="35" t="s">
        <v>27</v>
      </c>
    </row>
    <row r="9" spans="1:14" ht="15">
      <c r="D9" s="33" t="s">
        <v>1</v>
      </c>
      <c r="E9" s="26"/>
      <c r="F9" s="33" t="s">
        <v>1</v>
      </c>
      <c r="G9" s="33" t="s">
        <v>1</v>
      </c>
      <c r="H9" s="33" t="s">
        <v>14</v>
      </c>
      <c r="I9" s="33"/>
      <c r="J9" s="33"/>
      <c r="K9" s="26"/>
      <c r="L9" s="26"/>
      <c r="N9" s="22"/>
    </row>
    <row r="10" spans="1:14" ht="15" thickBot="1">
      <c r="D10" s="4"/>
      <c r="E10" s="4"/>
      <c r="N10" s="22"/>
    </row>
    <row r="11" spans="1:14" ht="44.25" customHeight="1" thickBot="1">
      <c r="A11" s="56" t="s">
        <v>2</v>
      </c>
      <c r="B11" s="56"/>
      <c r="C11" s="56"/>
      <c r="D11" s="8">
        <v>64989</v>
      </c>
      <c r="F11" s="8">
        <v>88350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5" thickBot="1">
      <c r="D12" s="5"/>
      <c r="F12" s="5"/>
      <c r="N12" s="22"/>
    </row>
    <row r="13" spans="1:14" ht="31.5" customHeight="1" thickBot="1">
      <c r="A13" s="57" t="s">
        <v>20</v>
      </c>
      <c r="B13" s="58"/>
      <c r="C13" s="59"/>
      <c r="D13" s="39">
        <v>115800</v>
      </c>
      <c r="E13" s="43"/>
      <c r="F13" s="39">
        <v>125500</v>
      </c>
      <c r="G13" s="40">
        <f>F13-D13</f>
        <v>9700</v>
      </c>
      <c r="H13" s="41">
        <f>IF((D13&gt;F13),(D13-F13)/D13,IF(D13&lt;F13,-(D13-F13)/D13,IF(D13=F13,0)))</f>
        <v>8.376511226252159E-2</v>
      </c>
      <c r="I13" s="43">
        <f>IF(D13-F13&lt;200,0,IF(D13-F13&gt;200,1,IF(D13-F13=200,1)))</f>
        <v>0</v>
      </c>
      <c r="J13" s="43">
        <f>IF(F13-D13&lt;200,0,IF(F13-D13&gt;200,1,IF(F13-D13=200,1)))</f>
        <v>1</v>
      </c>
      <c r="K13" s="42">
        <f>IF(H13&lt;0.15,0,IF(H13&gt;0.15,1,IF(H13=0.15,1)))</f>
        <v>0</v>
      </c>
      <c r="L13" s="42" t="str">
        <f>IF(H13&lt;15%,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5" thickBot="1">
      <c r="D14" s="5"/>
      <c r="F14" s="5"/>
      <c r="G14" s="5"/>
      <c r="H14" s="6"/>
      <c r="K14" s="4"/>
      <c r="L14" s="4"/>
      <c r="N14" s="22"/>
    </row>
    <row r="15" spans="1:14" ht="57.75" thickBot="1">
      <c r="A15" s="55" t="s">
        <v>3</v>
      </c>
      <c r="B15" s="55"/>
      <c r="C15" s="55"/>
      <c r="D15" s="39">
        <v>28364</v>
      </c>
      <c r="E15" s="38"/>
      <c r="F15" s="39">
        <v>695865</v>
      </c>
      <c r="G15" s="40">
        <f>F15-D15</f>
        <v>667501</v>
      </c>
      <c r="H15" s="41">
        <f>IF((D15&gt;F15),(D15-F15)/D15,IF(D15&lt;F15,-(D15-F15)/D15,IF(D15=F15,0)))</f>
        <v>23.533387392469326</v>
      </c>
      <c r="I15" s="38">
        <f>IF(D15-F15&lt;200,0,IF(D15-F15&gt;200,1,IF(D15-F15=200,1)))</f>
        <v>0</v>
      </c>
      <c r="J15" s="38">
        <f>IF(F15-D15&lt;200,0,IF(F15-D15&gt;200,1,IF(F15-D15=200,1)))</f>
        <v>1</v>
      </c>
      <c r="K15" s="42">
        <f>IF(H15&lt;0.15,0,IF(H15&gt;0.15,1,IF(H15=0.15,1)))</f>
        <v>1</v>
      </c>
      <c r="L15" s="42" t="str">
        <f>IF(H15&lt;15%, "NO","YES")</f>
        <v>YES</v>
      </c>
      <c r="M15" s="10" t="str">
        <f>IF((L15="YES")*AND(I15+J15&lt;1),"Explanation not required, difference less than £200"," ")</f>
        <v xml:space="preserve"> </v>
      </c>
      <c r="N15" s="44" t="s">
        <v>45</v>
      </c>
    </row>
    <row r="16" spans="1:14" ht="15" thickBot="1">
      <c r="D16" s="5"/>
      <c r="F16" s="5"/>
      <c r="G16" s="5"/>
      <c r="H16" s="6"/>
      <c r="K16" s="4"/>
      <c r="L16" s="4"/>
      <c r="N16" s="22"/>
    </row>
    <row r="17" spans="1:14" ht="20.100000000000001" customHeight="1" thickBot="1">
      <c r="A17" s="55" t="s">
        <v>4</v>
      </c>
      <c r="B17" s="55"/>
      <c r="C17" s="55"/>
      <c r="D17" s="8">
        <v>56520</v>
      </c>
      <c r="F17" s="8">
        <v>60562</v>
      </c>
      <c r="G17" s="5">
        <f>F17-D17</f>
        <v>4042</v>
      </c>
      <c r="H17" s="6">
        <f>IF((D17&gt;F17),(D17-F17)/D17,IF(D17&lt;F17,-(D17-F17)/D17,IF(D17=F17,0)))</f>
        <v>7.1514508138711963E-2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0</v>
      </c>
      <c r="L17" s="4" t="str">
        <f>IF(H17&lt;15%,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14" ht="15" thickBot="1">
      <c r="D18" s="5"/>
      <c r="F18" s="5"/>
      <c r="G18" s="5"/>
      <c r="H18" s="6"/>
      <c r="K18" s="4"/>
      <c r="L18" s="4"/>
      <c r="N18" s="22"/>
    </row>
    <row r="19" spans="1:14" ht="20.100000000000001" customHeight="1" thickBot="1">
      <c r="A19" s="55" t="s">
        <v>7</v>
      </c>
      <c r="B19" s="55"/>
      <c r="C19" s="55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IF(H19&lt;15%,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5" thickBot="1">
      <c r="D20" s="5"/>
      <c r="F20" s="5"/>
      <c r="G20" s="5"/>
      <c r="H20" s="6"/>
      <c r="K20" s="4"/>
      <c r="L20" s="4"/>
      <c r="N20" s="22"/>
    </row>
    <row r="21" spans="1:14" ht="120" customHeight="1" thickBot="1">
      <c r="A21" s="55" t="s">
        <v>21</v>
      </c>
      <c r="B21" s="55"/>
      <c r="C21" s="55"/>
      <c r="D21" s="39">
        <v>64283</v>
      </c>
      <c r="E21" s="43"/>
      <c r="F21" s="39">
        <v>198516</v>
      </c>
      <c r="G21" s="40">
        <f>F21-D21</f>
        <v>134233</v>
      </c>
      <c r="H21" s="41">
        <f>IF((D21&gt;F21),(D21-F21)/D21,IF(D21&lt;F21,-(D21-F21)/D21,IF(D21=F21,0)))</f>
        <v>2.0881570555201221</v>
      </c>
      <c r="I21" s="43">
        <f>IF(D21-F21&lt;200,0,IF(D21-F21&gt;200,1,IF(D21-F21=200,1)))</f>
        <v>0</v>
      </c>
      <c r="J21" s="43">
        <f>IF(F21-D21&lt;200,0,IF(F21-D21&gt;200,1,IF(F21-D21=200,1)))</f>
        <v>1</v>
      </c>
      <c r="K21" s="42">
        <f>IF(H21&lt;0.15,0,IF(H21&gt;0.15,1,IF(H21=0.15,1)))</f>
        <v>1</v>
      </c>
      <c r="L21" s="42" t="str">
        <f>IF(H21&lt;15%,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46</v>
      </c>
    </row>
    <row r="22" spans="1:14" ht="15" thickBot="1">
      <c r="D22" s="5"/>
      <c r="F22" s="5"/>
      <c r="G22" s="5"/>
      <c r="H22" s="6"/>
      <c r="K22" s="4"/>
      <c r="L22" s="4"/>
      <c r="N22" s="22"/>
    </row>
    <row r="23" spans="1:14" ht="29.25" thickBot="1">
      <c r="A23" s="7" t="s">
        <v>5</v>
      </c>
      <c r="D23" s="2">
        <f>D11+D13+D15-D17-D19-D21</f>
        <v>88350</v>
      </c>
      <c r="F23" s="2">
        <f>F11+F13+F15-F17-F19-F21</f>
        <v>650637</v>
      </c>
      <c r="G23" s="5"/>
      <c r="H23" s="6"/>
      <c r="K23" s="4"/>
      <c r="L23" s="4"/>
      <c r="M23" s="14" t="s">
        <v>12</v>
      </c>
      <c r="N23" s="22"/>
    </row>
    <row r="24" spans="1:14" s="17" customFormat="1" ht="76.5" customHeight="1">
      <c r="A24" s="16"/>
      <c r="D24" s="18"/>
      <c r="F24" s="18"/>
      <c r="G24" s="5"/>
      <c r="H24" s="19"/>
      <c r="K24" s="20"/>
      <c r="L24" s="46" t="str">
        <f>IF(F23&gt;(2*F13),"YES","NO")</f>
        <v>YES</v>
      </c>
      <c r="M24" s="21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27"/>
    </row>
    <row r="25" spans="1:14" ht="15" thickBot="1">
      <c r="D25" s="5"/>
      <c r="F25" s="5"/>
      <c r="G25" s="5"/>
      <c r="H25" s="6"/>
      <c r="K25" s="4"/>
      <c r="L25" s="4"/>
      <c r="N25" s="22"/>
    </row>
    <row r="26" spans="1:14" ht="29.25" thickBot="1">
      <c r="A26" s="55" t="s">
        <v>9</v>
      </c>
      <c r="B26" s="55"/>
      <c r="C26" s="55"/>
      <c r="D26" s="8">
        <v>84339</v>
      </c>
      <c r="F26" s="8">
        <v>533372</v>
      </c>
      <c r="G26" s="5"/>
      <c r="H26" s="6"/>
      <c r="K26" s="4"/>
      <c r="L26" s="4"/>
      <c r="M26" s="15" t="s">
        <v>12</v>
      </c>
      <c r="N26" s="22"/>
    </row>
    <row r="27" spans="1:14" ht="15" thickBot="1">
      <c r="D27" s="5"/>
      <c r="F27" s="5"/>
      <c r="G27" s="5"/>
      <c r="H27" s="6"/>
      <c r="K27" s="4"/>
      <c r="L27" s="4"/>
      <c r="N27" s="22"/>
    </row>
    <row r="28" spans="1:14" ht="20.100000000000001" customHeight="1" thickBot="1">
      <c r="A28" s="55" t="s">
        <v>8</v>
      </c>
      <c r="B28" s="55"/>
      <c r="C28" s="55"/>
      <c r="D28" s="8">
        <v>236822</v>
      </c>
      <c r="F28" s="8">
        <v>237590</v>
      </c>
      <c r="G28" s="5">
        <f>F28-D28</f>
        <v>768</v>
      </c>
      <c r="H28" s="6">
        <f>IF((D28&gt;F28),(D28-F28)/D28,IF(D28&lt;F28,-(D28-F28)/D28,IF(D28=F28,0)))</f>
        <v>3.2429419564060772E-3</v>
      </c>
      <c r="I28" s="3">
        <f>IF(D28-F28&lt;200,0,IF(D28-F28&gt;200,1,IF(D28-F28=200,1)))</f>
        <v>0</v>
      </c>
      <c r="J28" s="3">
        <f>IF(F28-D28&lt;200,0,IF(F28-D28&gt;200,1,IF(F28-D28=200,1)))</f>
        <v>1</v>
      </c>
      <c r="K28" s="4">
        <f>IF(H28&lt;0.15,0,IF(H28&gt;0.15,1,IF(H28=0.15,1)))</f>
        <v>0</v>
      </c>
      <c r="L28" s="4" t="str">
        <f>IF(H28&lt;15%,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5" thickBot="1">
      <c r="D29" s="5"/>
      <c r="F29" s="5"/>
      <c r="G29" s="5"/>
      <c r="H29" s="6"/>
      <c r="K29" s="4"/>
      <c r="L29" s="4"/>
      <c r="N29" s="22"/>
    </row>
    <row r="30" spans="1:14" ht="20.100000000000001" customHeight="1" thickBot="1">
      <c r="A30" s="55" t="s">
        <v>6</v>
      </c>
      <c r="B30" s="55"/>
      <c r="C30" s="55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IF(H30&lt;15%,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>
      <c r="H31" s="6"/>
      <c r="K31" s="4"/>
      <c r="L31" s="4"/>
      <c r="N31" s="22"/>
    </row>
    <row r="32" spans="1:14" ht="15">
      <c r="C32" s="11" t="s">
        <v>11</v>
      </c>
    </row>
    <row r="33" spans="3:22" ht="15" customHeight="1">
      <c r="O33" s="25"/>
      <c r="P33" s="25"/>
      <c r="Q33" s="25"/>
      <c r="R33" s="25"/>
      <c r="S33" s="25"/>
      <c r="T33" s="25"/>
      <c r="U33" s="25"/>
      <c r="V33" s="25"/>
    </row>
    <row r="34" spans="3:22" ht="15">
      <c r="C34" s="11" t="s">
        <v>13</v>
      </c>
      <c r="N34" s="25"/>
      <c r="O34" s="25"/>
      <c r="P34" s="25"/>
      <c r="Q34" s="25"/>
      <c r="R34" s="25"/>
      <c r="S34" s="25"/>
      <c r="T34" s="25"/>
      <c r="U34" s="25"/>
      <c r="V34" s="25"/>
    </row>
    <row r="36" spans="3:22" ht="15">
      <c r="C36" s="11" t="s">
        <v>19</v>
      </c>
    </row>
  </sheetData>
  <mergeCells count="11">
    <mergeCell ref="A1:K1"/>
    <mergeCell ref="A26:C26"/>
    <mergeCell ref="A28:C28"/>
    <mergeCell ref="A30:C30"/>
    <mergeCell ref="A11:C11"/>
    <mergeCell ref="A13:C13"/>
    <mergeCell ref="A15:C15"/>
    <mergeCell ref="A17:C17"/>
    <mergeCell ref="A5:H5"/>
    <mergeCell ref="A19:C19"/>
    <mergeCell ref="A21:C21"/>
  </mergeCells>
  <pageMargins left="0.28999999999999998" right="0.26" top="0.38" bottom="0.28000000000000003" header="0.23" footer="0.18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view="pageBreakPreview" zoomScaleNormal="100" zoomScaleSheetLayoutView="100" workbookViewId="0">
      <selection activeCell="D20" sqref="D20"/>
    </sheetView>
  </sheetViews>
  <sheetFormatPr defaultRowHeight="15"/>
  <cols>
    <col min="2" max="2" width="27.7109375" bestFit="1" customWidth="1"/>
    <col min="3" max="3" width="4.5703125" customWidth="1"/>
    <col min="4" max="5" width="9.28515625" style="47" bestFit="1" customWidth="1"/>
    <col min="6" max="6" width="11.28515625" style="47" bestFit="1" customWidth="1"/>
  </cols>
  <sheetData>
    <row r="1" spans="1:6" ht="15.75" customHeight="1">
      <c r="A1" s="31" t="s">
        <v>22</v>
      </c>
    </row>
    <row r="2" spans="1:6" ht="15.75" customHeight="1">
      <c r="A2" s="36" t="s">
        <v>29</v>
      </c>
    </row>
    <row r="3" spans="1:6">
      <c r="A3" s="62" t="s">
        <v>23</v>
      </c>
      <c r="B3" s="62"/>
      <c r="C3" s="62"/>
      <c r="D3" s="62"/>
      <c r="E3" s="62"/>
      <c r="F3" s="62"/>
    </row>
    <row r="4" spans="1:6">
      <c r="A4" s="62"/>
      <c r="B4" s="62"/>
      <c r="C4" s="62"/>
      <c r="D4" s="62"/>
      <c r="E4" s="62"/>
      <c r="F4" s="62"/>
    </row>
    <row r="5" spans="1:6">
      <c r="A5" s="52"/>
      <c r="B5" s="52"/>
      <c r="C5" s="52"/>
      <c r="D5" s="52"/>
      <c r="E5" s="52"/>
      <c r="F5" s="52"/>
    </row>
    <row r="6" spans="1:6">
      <c r="D6" s="48" t="s">
        <v>1</v>
      </c>
      <c r="E6" s="48" t="s">
        <v>1</v>
      </c>
      <c r="F6" s="48" t="s">
        <v>1</v>
      </c>
    </row>
    <row r="7" spans="1:6">
      <c r="A7" s="30" t="s">
        <v>24</v>
      </c>
    </row>
    <row r="8" spans="1:6">
      <c r="B8" s="45" t="s">
        <v>35</v>
      </c>
      <c r="C8" s="45"/>
      <c r="D8" s="49">
        <v>455763.3</v>
      </c>
    </row>
    <row r="9" spans="1:6" ht="15" customHeight="1">
      <c r="B9" s="45" t="s">
        <v>36</v>
      </c>
      <c r="C9" s="45"/>
      <c r="D9" s="49">
        <v>5940.94</v>
      </c>
    </row>
    <row r="10" spans="1:6">
      <c r="B10" s="45" t="s">
        <v>37</v>
      </c>
      <c r="C10" s="45"/>
      <c r="D10" s="49">
        <v>29670.76</v>
      </c>
    </row>
    <row r="11" spans="1:6">
      <c r="B11" s="45" t="s">
        <v>38</v>
      </c>
      <c r="C11" s="45"/>
      <c r="D11" s="49">
        <v>8844.7099999999991</v>
      </c>
    </row>
    <row r="12" spans="1:6">
      <c r="B12" s="45" t="s">
        <v>39</v>
      </c>
      <c r="C12" s="45"/>
      <c r="D12" s="49">
        <v>12749.79</v>
      </c>
    </row>
    <row r="13" spans="1:6">
      <c r="B13" s="45" t="s">
        <v>40</v>
      </c>
      <c r="C13" s="45"/>
      <c r="D13" s="49">
        <v>3094.42</v>
      </c>
    </row>
    <row r="14" spans="1:6">
      <c r="B14" s="45" t="s">
        <v>41</v>
      </c>
      <c r="C14" s="45"/>
      <c r="D14" s="49">
        <v>156.09</v>
      </c>
    </row>
    <row r="15" spans="1:6">
      <c r="B15" s="45" t="s">
        <v>42</v>
      </c>
      <c r="C15" s="45"/>
      <c r="D15" s="49">
        <v>23750</v>
      </c>
    </row>
    <row r="16" spans="1:6">
      <c r="B16" s="45" t="s">
        <v>43</v>
      </c>
      <c r="C16" s="45"/>
      <c r="D16" s="49">
        <v>31978.41</v>
      </c>
    </row>
    <row r="17" spans="1:6">
      <c r="B17" s="45" t="s">
        <v>44</v>
      </c>
      <c r="C17" s="45"/>
      <c r="D17" s="49">
        <v>33353.620000000003</v>
      </c>
    </row>
    <row r="18" spans="1:6">
      <c r="B18" s="45"/>
      <c r="C18" s="45"/>
      <c r="D18" s="49"/>
      <c r="E18" s="50">
        <f>SUM(D8:D17)</f>
        <v>605302.04</v>
      </c>
    </row>
    <row r="19" spans="1:6">
      <c r="B19" s="45"/>
      <c r="C19" s="45"/>
      <c r="D19" s="49"/>
    </row>
    <row r="20" spans="1:6">
      <c r="A20" s="30" t="s">
        <v>25</v>
      </c>
      <c r="B20" s="45"/>
      <c r="C20" s="45"/>
      <c r="D20" s="49">
        <v>45335</v>
      </c>
    </row>
    <row r="21" spans="1:6">
      <c r="E21" s="50">
        <f>D20</f>
        <v>45335</v>
      </c>
    </row>
    <row r="22" spans="1:6" ht="15.75" thickBot="1">
      <c r="A22" s="30" t="s">
        <v>26</v>
      </c>
      <c r="F22" s="51">
        <f>E18+E21</f>
        <v>650637.04</v>
      </c>
    </row>
    <row r="23" spans="1:6" ht="15.75" thickTop="1"/>
  </sheetData>
  <mergeCells count="1">
    <mergeCell ref="A3:F4"/>
  </mergeCells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Variances</vt:lpstr>
      <vt:lpstr>Reserves</vt:lpstr>
      <vt:lpstr>Reserves!Print_Area</vt:lpstr>
      <vt:lpstr>Variances!Print_Area</vt:lpstr>
    </vt:vector>
  </TitlesOfParts>
  <Company>Littlejohn LLP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Claudia</cp:lastModifiedBy>
  <cp:lastPrinted>2022-05-16T16:27:43Z</cp:lastPrinted>
  <dcterms:created xsi:type="dcterms:W3CDTF">2012-07-11T10:01:28Z</dcterms:created>
  <dcterms:modified xsi:type="dcterms:W3CDTF">2022-05-16T16:27:44Z</dcterms:modified>
</cp:coreProperties>
</file>