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'Cremer''s'!$A$1:$I$38</definedName>
    <definedName name="_xlnm.Print_Area" localSheetId="0">'Land Management'!$A$1:$F$68</definedName>
  </definedNames>
  <calcPr calcId="125725"/>
</workbook>
</file>

<file path=xl/calcChain.xml><?xml version="1.0" encoding="utf-8"?>
<calcChain xmlns="http://schemas.openxmlformats.org/spreadsheetml/2006/main">
  <c r="D29" i="3"/>
  <c r="C28"/>
  <c r="G25"/>
  <c r="G17"/>
  <c r="G9"/>
  <c r="C6" s="1"/>
  <c r="C8"/>
  <c r="C29" s="1"/>
  <c r="C7"/>
  <c r="F30" i="1" s="1"/>
  <c r="C5" i="3"/>
  <c r="F28" i="1" s="1"/>
  <c r="D1" i="3"/>
  <c r="F36" i="2"/>
  <c r="E36"/>
  <c r="H34"/>
  <c r="F34"/>
  <c r="E34"/>
  <c r="C34"/>
  <c r="L25"/>
  <c r="M25" s="1"/>
  <c r="G15"/>
  <c r="H13"/>
  <c r="G12"/>
  <c r="G11"/>
  <c r="G10"/>
  <c r="G38" s="1"/>
  <c r="G1"/>
  <c r="D69" i="1"/>
  <c r="D68"/>
  <c r="G64" s="1"/>
  <c r="F64"/>
  <c r="F63"/>
  <c r="F62"/>
  <c r="B47"/>
  <c r="F44"/>
  <c r="B39"/>
  <c r="B33"/>
  <c r="F27"/>
  <c r="F23"/>
  <c r="F43" s="1"/>
  <c r="F45" s="1"/>
  <c r="F47" s="1"/>
  <c r="B15"/>
  <c r="F14"/>
  <c r="F29" l="1"/>
  <c r="F33" s="1"/>
  <c r="C10" i="3"/>
  <c r="K7"/>
  <c r="G34" i="2"/>
  <c r="J34" s="1"/>
  <c r="F31" i="1"/>
  <c r="G36" i="2"/>
  <c r="C23" i="3" l="1"/>
  <c r="F35" i="1" l="1"/>
  <c r="F37" s="1"/>
  <c r="F39" s="1"/>
  <c r="B49"/>
  <c r="C22" i="3" l="1"/>
  <c r="D25" s="1"/>
  <c r="D30" s="1"/>
  <c r="C14"/>
  <c r="C16" s="1"/>
</calcChain>
</file>

<file path=xl/comments1.xml><?xml version="1.0" encoding="utf-8"?>
<comments xmlns="http://schemas.openxmlformats.org/spreadsheetml/2006/main">
  <authors>
    <author>Claudia</author>
  </authors>
  <commentList>
    <comment ref="D20" authorId="0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as per Rialtas
</t>
        </r>
      </text>
    </comment>
  </commentList>
</comments>
</file>

<file path=xl/sharedStrings.xml><?xml version="1.0" encoding="utf-8"?>
<sst xmlns="http://schemas.openxmlformats.org/spreadsheetml/2006/main" count="110" uniqueCount="79">
  <si>
    <t>Land Management Expenses</t>
  </si>
  <si>
    <t>5.9.23</t>
  </si>
  <si>
    <t>Countryside Park</t>
  </si>
  <si>
    <t>Expenditure</t>
  </si>
  <si>
    <t>rent</t>
  </si>
  <si>
    <t>new post for dog bin</t>
  </si>
  <si>
    <t>replacement post</t>
  </si>
  <si>
    <t>screwdriver heads</t>
  </si>
  <si>
    <t>admin</t>
  </si>
  <si>
    <t>supplies for Youth Shelter base</t>
  </si>
  <si>
    <t>finance</t>
  </si>
  <si>
    <t>transport of Youth Shelter</t>
  </si>
  <si>
    <t>allotments</t>
  </si>
  <si>
    <t>countryside park</t>
  </si>
  <si>
    <t>fuel for Youth Shelter base digger</t>
  </si>
  <si>
    <t>cemetery</t>
  </si>
  <si>
    <t>Tree Warden training</t>
  </si>
  <si>
    <t>church fen</t>
  </si>
  <si>
    <t>cremer's</t>
  </si>
  <si>
    <t>Total</t>
  </si>
  <si>
    <t>Church Fen</t>
  </si>
  <si>
    <t>Tree Management</t>
  </si>
  <si>
    <t>chicken wire repair</t>
  </si>
  <si>
    <t>LFW bench fixings</t>
  </si>
  <si>
    <t>spray paint to mark boards</t>
  </si>
  <si>
    <t>syringes for Giant Hogweed</t>
  </si>
  <si>
    <t>Brundall Parish Allotments</t>
  </si>
  <si>
    <t>water</t>
  </si>
  <si>
    <t>equipment</t>
  </si>
  <si>
    <t>repairs</t>
  </si>
  <si>
    <t>sundries</t>
  </si>
  <si>
    <t>cesspit</t>
  </si>
  <si>
    <t>Play Equipment</t>
  </si>
  <si>
    <t>Income</t>
  </si>
  <si>
    <t>Deficit / (Surplus)</t>
  </si>
  <si>
    <t>Clerk's costs (approx)</t>
  </si>
  <si>
    <t>Cemetery</t>
  </si>
  <si>
    <t>woodstain for bench</t>
  </si>
  <si>
    <t>5 bar gate repair</t>
  </si>
  <si>
    <t>headstones inspection</t>
  </si>
  <si>
    <t>Cremer's</t>
  </si>
  <si>
    <t>Land Management Spending</t>
  </si>
  <si>
    <t>Budget</t>
  </si>
  <si>
    <t>% of budget</t>
  </si>
  <si>
    <t>Cemetery Income</t>
  </si>
  <si>
    <t>To note: Allotments are now not included in the LM budget and capital expenditure is accounted for separately (see below)</t>
  </si>
  <si>
    <t>Capital/Reserves Expenditure:</t>
  </si>
  <si>
    <t>Boardwalk repair</t>
  </si>
  <si>
    <t>asset management</t>
  </si>
  <si>
    <t>Cemetery lych gate repair</t>
  </si>
  <si>
    <t>Zipwire repair</t>
  </si>
  <si>
    <t>Asset Mgmt reserve</t>
  </si>
  <si>
    <t>Cemetery reserve</t>
  </si>
  <si>
    <t>Cremer's reserve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</si>
  <si>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</si>
  <si>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</si>
  <si>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</si>
  <si>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</si>
  <si>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</si>
  <si>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</si>
  <si>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Insurance claim</t>
  </si>
  <si>
    <t>Scythe peening course</t>
  </si>
  <si>
    <t>removal of poplar</t>
  </si>
  <si>
    <t>weed puller - insurance</t>
  </si>
  <si>
    <t>sledgehammer - insurance</t>
  </si>
  <si>
    <t>manure drag - insurance</t>
  </si>
  <si>
    <t>barn door service</t>
  </si>
  <si>
    <t>donations from Orchid Day</t>
  </si>
  <si>
    <t>wooden hay rake - insurance</t>
  </si>
  <si>
    <t>Balances remaining</t>
  </si>
  <si>
    <t>Equipment</t>
  </si>
  <si>
    <t>new gates</t>
  </si>
  <si>
    <t>Repairs</t>
  </si>
  <si>
    <t>new standpipe supplies</t>
  </si>
  <si>
    <t>EMR as at 1.4.23</t>
  </si>
  <si>
    <t>Sundries</t>
  </si>
  <si>
    <t>Add: income</t>
  </si>
  <si>
    <t>Less: expenditure</t>
  </si>
  <si>
    <t>EMR Current Balance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</si>
</sst>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_-;\-* #,##0.00_-;_-* \-??_-;_-@_-"/>
    <numFmt numFmtId="166" formatCode="_(&quot;$&quot;* #,##0.00_);_(&quot;$&quot;* \(#,##0.00\);_(&quot;$&quot;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4" fillId="0" borderId="0"/>
    <xf numFmtId="16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39" fontId="3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43" fontId="1" fillId="0" borderId="0" xfId="1" applyFont="1" applyFill="1"/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164" fontId="0" fillId="0" borderId="1" xfId="0" applyNumberFormat="1" applyBorder="1" applyAlignment="1">
      <alignment horizontal="right"/>
    </xf>
    <xf numFmtId="4" fontId="0" fillId="0" borderId="0" xfId="0" applyNumberFormat="1"/>
    <xf numFmtId="164" fontId="0" fillId="0" borderId="3" xfId="0" applyNumberFormat="1" applyBorder="1"/>
    <xf numFmtId="0" fontId="0" fillId="0" borderId="1" xfId="0" applyBorder="1" applyAlignment="1">
      <alignment horizontal="right" indent="1"/>
    </xf>
    <xf numFmtId="43" fontId="1" fillId="0" borderId="1" xfId="1" applyFont="1" applyFill="1" applyBorder="1"/>
    <xf numFmtId="43" fontId="0" fillId="0" borderId="1" xfId="1" applyFont="1" applyFill="1" applyBorder="1"/>
    <xf numFmtId="164" fontId="2" fillId="0" borderId="0" xfId="0" applyNumberFormat="1" applyFont="1"/>
    <xf numFmtId="164" fontId="0" fillId="0" borderId="4" xfId="0" applyNumberFormat="1" applyBorder="1"/>
    <xf numFmtId="39" fontId="0" fillId="0" borderId="0" xfId="0" applyNumberFormat="1"/>
    <xf numFmtId="39" fontId="0" fillId="0" borderId="1" xfId="0" applyNumberFormat="1" applyBorder="1"/>
    <xf numFmtId="0" fontId="0" fillId="0" borderId="1" xfId="0" applyBorder="1" applyAlignment="1">
      <alignment horizontal="right"/>
    </xf>
    <xf numFmtId="43" fontId="1" fillId="0" borderId="4" xfId="1" applyFont="1" applyFill="1" applyBorder="1"/>
    <xf numFmtId="0" fontId="2" fillId="0" borderId="0" xfId="0" applyFont="1"/>
    <xf numFmtId="164" fontId="4" fillId="0" borderId="0" xfId="0" applyNumberFormat="1" applyFont="1"/>
    <xf numFmtId="164" fontId="3" fillId="0" borderId="0" xfId="1" applyNumberFormat="1" applyFont="1" applyFill="1"/>
    <xf numFmtId="164" fontId="1" fillId="0" borderId="1" xfId="1" applyNumberFormat="1" applyFont="1" applyFill="1" applyBorder="1"/>
    <xf numFmtId="0" fontId="2" fillId="0" borderId="0" xfId="0" applyFont="1" applyAlignment="1">
      <alignment horizontal="right"/>
    </xf>
    <xf numFmtId="164" fontId="1" fillId="0" borderId="0" xfId="1" applyNumberFormat="1" applyFont="1" applyFill="1"/>
    <xf numFmtId="0" fontId="0" fillId="0" borderId="0" xfId="0" applyAlignment="1">
      <alignment horizontal="right"/>
    </xf>
    <xf numFmtId="164" fontId="1" fillId="0" borderId="4" xfId="1" applyNumberFormat="1" applyFont="1" applyFill="1" applyBorder="1"/>
    <xf numFmtId="164" fontId="2" fillId="0" borderId="5" xfId="0" applyNumberFormat="1" applyFont="1" applyBorder="1"/>
    <xf numFmtId="9" fontId="1" fillId="0" borderId="0" xfId="2" applyFont="1" applyFill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43" fontId="0" fillId="0" borderId="0" xfId="0" applyNumberFormat="1"/>
    <xf numFmtId="0" fontId="5" fillId="0" borderId="0" xfId="0" applyFont="1" applyAlignment="1">
      <alignment vertical="center"/>
    </xf>
    <xf numFmtId="164" fontId="6" fillId="0" borderId="0" xfId="0" applyNumberFormat="1" applyFont="1"/>
    <xf numFmtId="39" fontId="6" fillId="0" borderId="0" xfId="0" applyNumberFormat="1" applyFont="1"/>
    <xf numFmtId="15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39" fontId="7" fillId="0" borderId="0" xfId="0" applyNumberFormat="1" applyFont="1"/>
    <xf numFmtId="3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39" fontId="7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vertical="center"/>
    </xf>
    <xf numFmtId="3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4" fontId="8" fillId="0" borderId="0" xfId="0" applyNumberFormat="1" applyFont="1"/>
    <xf numFmtId="39" fontId="6" fillId="0" borderId="1" xfId="0" applyNumberFormat="1" applyFont="1" applyBorder="1"/>
    <xf numFmtId="164" fontId="6" fillId="0" borderId="1" xfId="0" applyNumberFormat="1" applyFont="1" applyBorder="1"/>
    <xf numFmtId="2" fontId="6" fillId="0" borderId="0" xfId="0" applyNumberFormat="1" applyFont="1"/>
    <xf numFmtId="4" fontId="8" fillId="0" borderId="0" xfId="0" applyNumberFormat="1" applyFont="1" applyProtection="1">
      <protection locked="0"/>
    </xf>
    <xf numFmtId="2" fontId="6" fillId="2" borderId="0" xfId="0" applyNumberFormat="1" applyFont="1" applyFill="1"/>
    <xf numFmtId="4" fontId="8" fillId="2" borderId="0" xfId="0" applyNumberFormat="1" applyFont="1" applyFill="1"/>
    <xf numFmtId="0" fontId="8" fillId="0" borderId="0" xfId="0" applyFont="1" applyAlignment="1" applyProtection="1">
      <alignment vertical="top" wrapText="1"/>
      <protection locked="0"/>
    </xf>
    <xf numFmtId="4" fontId="6" fillId="0" borderId="0" xfId="0" applyNumberFormat="1" applyFont="1"/>
    <xf numFmtId="0" fontId="6" fillId="0" borderId="6" xfId="0" applyFont="1" applyBorder="1"/>
    <xf numFmtId="164" fontId="6" fillId="0" borderId="6" xfId="0" applyNumberFormat="1" applyFont="1" applyBorder="1"/>
    <xf numFmtId="39" fontId="6" fillId="0" borderId="6" xfId="0" applyNumberFormat="1" applyFont="1" applyBorder="1"/>
    <xf numFmtId="39" fontId="6" fillId="0" borderId="5" xfId="0" applyNumberFormat="1" applyFont="1" applyBorder="1"/>
    <xf numFmtId="164" fontId="6" fillId="0" borderId="5" xfId="0" applyNumberFormat="1" applyFont="1" applyBorder="1"/>
    <xf numFmtId="164" fontId="9" fillId="0" borderId="0" xfId="0" applyNumberFormat="1" applyFont="1"/>
    <xf numFmtId="164" fontId="0" fillId="0" borderId="6" xfId="0" applyNumberFormat="1" applyBorder="1"/>
    <xf numFmtId="164" fontId="10" fillId="0" borderId="0" xfId="0" applyNumberFormat="1" applyFont="1"/>
    <xf numFmtId="164" fontId="0" fillId="0" borderId="5" xfId="0" applyNumberFormat="1" applyBorder="1"/>
  </cellXfs>
  <cellStyles count="36">
    <cellStyle name="Comma" xfId="1" builtinId="3"/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3 2 2" xfId="9"/>
    <cellStyle name="Comma 3 3" xfId="10"/>
    <cellStyle name="Comma 4" xfId="11"/>
    <cellStyle name="Comma 6" xfId="12"/>
    <cellStyle name="Currency 2" xfId="13"/>
    <cellStyle name="Currency 2 2" xfId="14"/>
    <cellStyle name="Currency 2 2 2" xfId="15"/>
    <cellStyle name="Currency 3" xfId="16"/>
    <cellStyle name="Currency 4" xfId="17"/>
    <cellStyle name="Currency 6" xfId="18"/>
    <cellStyle name="Excel Built-in Normal 1" xfId="19"/>
    <cellStyle name="Normal" xfId="0" builtinId="0"/>
    <cellStyle name="Normal 10" xfId="20"/>
    <cellStyle name="Normal 2" xfId="21"/>
    <cellStyle name="Normal 2 2" xfId="22"/>
    <cellStyle name="Normal 2 2 2" xfId="23"/>
    <cellStyle name="Normal 3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Percent" xfId="2" builtinId="5"/>
    <cellStyle name="Percent 2" xfId="34"/>
    <cellStyle name="Percent 3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23-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Persimmon"/>
      <sheetName val="Donations"/>
    </sheetNames>
    <sheetDataSet>
      <sheetData sheetId="0">
        <row r="165">
          <cell r="K165">
            <v>90</v>
          </cell>
          <cell r="L165">
            <v>2937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view="pageBreakPreview" topLeftCell="A31" zoomScaleNormal="100" zoomScaleSheetLayoutView="100" workbookViewId="0">
      <selection activeCell="F63" sqref="F63"/>
    </sheetView>
  </sheetViews>
  <sheetFormatPr defaultRowHeight="15"/>
  <cols>
    <col min="1" max="1" width="28.7109375" customWidth="1"/>
    <col min="2" max="2" width="11.5703125" customWidth="1"/>
    <col min="3" max="3" width="8.7109375" customWidth="1"/>
    <col min="4" max="4" width="12.7109375" customWidth="1"/>
    <col min="5" max="5" width="18.140625" customWidth="1"/>
    <col min="6" max="6" width="12" style="19" customWidth="1"/>
    <col min="7" max="7" width="10.28515625" style="7" bestFit="1" customWidth="1"/>
    <col min="8" max="8" width="6" customWidth="1"/>
    <col min="9" max="9" width="12.5703125" bestFit="1" customWidth="1"/>
  </cols>
  <sheetData>
    <row r="1" spans="1:12" s="1" customFormat="1" ht="15.75">
      <c r="A1" s="1" t="s">
        <v>0</v>
      </c>
      <c r="B1" s="2" t="s">
        <v>1</v>
      </c>
      <c r="D1" s="3" t="s">
        <v>2</v>
      </c>
      <c r="F1" s="4"/>
    </row>
    <row r="2" spans="1:12">
      <c r="D2" s="5" t="s">
        <v>3</v>
      </c>
      <c r="E2" s="6" t="s">
        <v>4</v>
      </c>
      <c r="F2" s="6">
        <v>551.25</v>
      </c>
    </row>
    <row r="3" spans="1:12">
      <c r="A3" s="8" t="s">
        <v>5</v>
      </c>
      <c r="B3" s="9">
        <v>50</v>
      </c>
      <c r="C3" s="5"/>
      <c r="D3" s="5"/>
      <c r="E3" s="6" t="s">
        <v>6</v>
      </c>
      <c r="F3" s="6">
        <v>180</v>
      </c>
      <c r="G3"/>
    </row>
    <row r="4" spans="1:12">
      <c r="A4" s="10" t="s">
        <v>7</v>
      </c>
      <c r="B4" s="6">
        <v>50.22</v>
      </c>
      <c r="C4" s="5"/>
      <c r="D4" s="5"/>
      <c r="E4" s="11"/>
      <c r="F4" s="6"/>
      <c r="I4" s="12"/>
    </row>
    <row r="5" spans="1:12">
      <c r="A5" s="10" t="s">
        <v>7</v>
      </c>
      <c r="B5" s="6">
        <v>13.95</v>
      </c>
      <c r="C5" s="5"/>
      <c r="D5" s="5"/>
      <c r="E5" s="6"/>
      <c r="F5" s="6"/>
    </row>
    <row r="6" spans="1:12">
      <c r="A6" s="10" t="s">
        <v>5</v>
      </c>
      <c r="B6" s="13">
        <v>62</v>
      </c>
      <c r="C6" s="5"/>
      <c r="D6" s="5"/>
      <c r="E6" s="6"/>
      <c r="F6" s="6"/>
      <c r="I6" s="12"/>
      <c r="L6" t="s">
        <v>8</v>
      </c>
    </row>
    <row r="7" spans="1:12">
      <c r="A7" s="8" t="s">
        <v>9</v>
      </c>
      <c r="B7" s="6">
        <v>388.67</v>
      </c>
      <c r="C7" s="5"/>
      <c r="D7" s="5"/>
      <c r="E7" s="11"/>
      <c r="F7" s="6"/>
      <c r="I7" s="12"/>
      <c r="L7" t="s">
        <v>10</v>
      </c>
    </row>
    <row r="8" spans="1:12">
      <c r="A8" s="8" t="s">
        <v>11</v>
      </c>
      <c r="B8" s="6">
        <v>70</v>
      </c>
      <c r="C8" s="5"/>
      <c r="D8" s="5"/>
      <c r="E8" s="14"/>
      <c r="F8" s="15"/>
      <c r="L8" t="s">
        <v>12</v>
      </c>
    </row>
    <row r="9" spans="1:12">
      <c r="A9" s="8" t="s">
        <v>9</v>
      </c>
      <c r="B9" s="6">
        <v>350.01</v>
      </c>
      <c r="C9" s="5"/>
      <c r="D9" s="5"/>
      <c r="E9" s="14"/>
      <c r="F9" s="15"/>
      <c r="L9" t="s">
        <v>13</v>
      </c>
    </row>
    <row r="10" spans="1:12">
      <c r="A10" s="8" t="s">
        <v>14</v>
      </c>
      <c r="B10" s="6">
        <v>25.48</v>
      </c>
      <c r="C10" s="5"/>
      <c r="D10" s="5"/>
      <c r="E10" s="8"/>
      <c r="F10" s="16"/>
      <c r="L10" t="s">
        <v>15</v>
      </c>
    </row>
    <row r="11" spans="1:12">
      <c r="A11" s="8" t="s">
        <v>9</v>
      </c>
      <c r="B11" s="6">
        <v>200</v>
      </c>
      <c r="C11" s="5"/>
      <c r="D11" s="5"/>
      <c r="E11" s="11"/>
      <c r="F11" s="6"/>
      <c r="I11" s="8" t="s">
        <v>16</v>
      </c>
      <c r="J11" s="6">
        <v>150</v>
      </c>
      <c r="L11" t="s">
        <v>17</v>
      </c>
    </row>
    <row r="12" spans="1:12">
      <c r="A12" s="8" t="s">
        <v>9</v>
      </c>
      <c r="B12" s="6">
        <v>11.9</v>
      </c>
      <c r="C12" s="5"/>
      <c r="E12" s="8"/>
      <c r="F12" s="16"/>
      <c r="L12" t="s">
        <v>18</v>
      </c>
    </row>
    <row r="13" spans="1:12">
      <c r="A13" s="8"/>
      <c r="B13" s="6"/>
      <c r="C13" s="5"/>
      <c r="D13" s="5"/>
      <c r="E13" s="8"/>
      <c r="F13" s="16"/>
      <c r="G13"/>
    </row>
    <row r="14" spans="1:12">
      <c r="C14" s="5"/>
      <c r="D14" s="5"/>
      <c r="E14" s="17" t="s">
        <v>19</v>
      </c>
      <c r="F14" s="5">
        <f>SUM(F2:F13)</f>
        <v>731.25</v>
      </c>
    </row>
    <row r="15" spans="1:12" ht="15.75">
      <c r="B15" s="18">
        <f>SUM(B3:B13)</f>
        <v>1222.23</v>
      </c>
      <c r="C15" s="5"/>
      <c r="D15" s="3" t="s">
        <v>20</v>
      </c>
    </row>
    <row r="16" spans="1:12">
      <c r="A16" s="1" t="s">
        <v>21</v>
      </c>
      <c r="B16" s="5"/>
      <c r="C16" s="5"/>
      <c r="E16" s="16" t="s">
        <v>22</v>
      </c>
      <c r="F16" s="20">
        <v>218.87</v>
      </c>
    </row>
    <row r="17" spans="1:9">
      <c r="A17" s="8" t="s">
        <v>23</v>
      </c>
      <c r="B17" s="6">
        <v>21</v>
      </c>
      <c r="C17" s="5"/>
      <c r="E17" s="21" t="s">
        <v>24</v>
      </c>
      <c r="F17" s="15">
        <v>11</v>
      </c>
    </row>
    <row r="18" spans="1:9">
      <c r="A18" s="8"/>
      <c r="B18" s="6"/>
      <c r="C18" s="5"/>
      <c r="E18" s="21" t="s">
        <v>25</v>
      </c>
      <c r="F18" s="15">
        <v>27.2</v>
      </c>
    </row>
    <row r="19" spans="1:9">
      <c r="A19" s="8"/>
      <c r="B19" s="6"/>
      <c r="C19" s="5"/>
      <c r="E19" s="8"/>
      <c r="F19" s="15"/>
      <c r="H19" s="5"/>
    </row>
    <row r="20" spans="1:9">
      <c r="A20" s="8"/>
      <c r="B20" s="6"/>
      <c r="C20" s="5"/>
      <c r="E20" s="8"/>
      <c r="F20" s="15"/>
      <c r="H20" s="5"/>
    </row>
    <row r="21" spans="1:9">
      <c r="A21" s="8"/>
      <c r="B21" s="6"/>
      <c r="C21" s="5"/>
      <c r="E21" s="8"/>
      <c r="F21" s="15"/>
      <c r="H21" s="5"/>
    </row>
    <row r="22" spans="1:9">
      <c r="A22" s="8"/>
      <c r="B22" s="6"/>
      <c r="C22" s="5"/>
      <c r="F22" s="7"/>
      <c r="I22" s="12"/>
    </row>
    <row r="23" spans="1:9">
      <c r="A23" s="8"/>
      <c r="B23" s="6"/>
      <c r="C23" s="5"/>
      <c r="F23" s="22">
        <f>SUM(F16:F22)</f>
        <v>257.07</v>
      </c>
      <c r="I23" s="12"/>
    </row>
    <row r="24" spans="1:9" ht="15.75">
      <c r="A24" s="8"/>
      <c r="B24" s="6"/>
      <c r="C24" s="5"/>
      <c r="D24" s="3" t="s">
        <v>26</v>
      </c>
      <c r="E24" s="1"/>
      <c r="I24" s="12"/>
    </row>
    <row r="25" spans="1:9">
      <c r="A25" s="8"/>
      <c r="B25" s="6"/>
      <c r="C25" s="5"/>
      <c r="I25" s="12"/>
    </row>
    <row r="26" spans="1:9">
      <c r="A26" s="8"/>
      <c r="B26" s="6"/>
      <c r="C26" s="5"/>
      <c r="I26" s="12"/>
    </row>
    <row r="27" spans="1:9">
      <c r="A27" s="8"/>
      <c r="B27" s="6"/>
      <c r="C27" s="5"/>
      <c r="D27" t="s">
        <v>3</v>
      </c>
      <c r="E27" s="8" t="s">
        <v>4</v>
      </c>
      <c r="F27" s="6">
        <f>Allotments!C4</f>
        <v>393.75</v>
      </c>
      <c r="I27" s="12"/>
    </row>
    <row r="28" spans="1:9">
      <c r="A28" s="8"/>
      <c r="B28" s="6"/>
      <c r="C28" s="5"/>
      <c r="E28" s="8" t="s">
        <v>27</v>
      </c>
      <c r="F28" s="6">
        <f>Allotments!C5</f>
        <v>524.55999999999995</v>
      </c>
    </row>
    <row r="29" spans="1:9">
      <c r="A29" s="8"/>
      <c r="B29" s="6"/>
      <c r="C29" s="5"/>
      <c r="E29" s="8" t="s">
        <v>28</v>
      </c>
      <c r="F29" s="6">
        <f>Allotments!C6</f>
        <v>2498.5</v>
      </c>
    </row>
    <row r="30" spans="1:9">
      <c r="A30" s="8"/>
      <c r="B30" s="6"/>
      <c r="C30" s="5"/>
      <c r="E30" s="8" t="s">
        <v>29</v>
      </c>
      <c r="F30" s="6">
        <f>Allotments!C7</f>
        <v>58.02</v>
      </c>
    </row>
    <row r="31" spans="1:9">
      <c r="A31" s="8"/>
      <c r="B31" s="6"/>
      <c r="C31" s="5"/>
      <c r="E31" s="8" t="s">
        <v>30</v>
      </c>
      <c r="F31" s="6">
        <f>Allotments!C8</f>
        <v>0</v>
      </c>
    </row>
    <row r="32" spans="1:9">
      <c r="A32" s="8"/>
      <c r="B32" s="6"/>
      <c r="C32" s="5"/>
      <c r="E32" s="8" t="s">
        <v>31</v>
      </c>
      <c r="F32" s="6"/>
    </row>
    <row r="33" spans="1:8">
      <c r="B33" s="5">
        <f>SUM(B17:B32)</f>
        <v>21</v>
      </c>
      <c r="C33" s="5"/>
      <c r="E33" s="23" t="s">
        <v>19</v>
      </c>
      <c r="F33" s="5">
        <f>SUM(F27:F32)</f>
        <v>3474.83</v>
      </c>
    </row>
    <row r="34" spans="1:8" ht="15.75">
      <c r="A34" s="24" t="s">
        <v>32</v>
      </c>
      <c r="B34" s="25"/>
      <c r="C34" s="5"/>
    </row>
    <row r="35" spans="1:8">
      <c r="B35" s="19"/>
      <c r="C35" s="5"/>
      <c r="D35" t="s">
        <v>33</v>
      </c>
      <c r="E35" s="8" t="s">
        <v>4</v>
      </c>
      <c r="F35" s="6">
        <f>-[1]Income!K165</f>
        <v>-90</v>
      </c>
      <c r="H35" s="5"/>
    </row>
    <row r="36" spans="1:8">
      <c r="A36" s="6"/>
      <c r="B36" s="26"/>
      <c r="C36" s="5"/>
      <c r="G36"/>
    </row>
    <row r="37" spans="1:8">
      <c r="A37" s="6"/>
      <c r="B37" s="26"/>
      <c r="C37" s="5"/>
      <c r="D37" s="23"/>
      <c r="E37" s="27" t="s">
        <v>34</v>
      </c>
      <c r="F37" s="17">
        <f>F33+F35</f>
        <v>3384.83</v>
      </c>
    </row>
    <row r="38" spans="1:8">
      <c r="A38" s="5"/>
      <c r="B38" s="28"/>
      <c r="C38" s="5"/>
      <c r="E38" s="29" t="s">
        <v>35</v>
      </c>
      <c r="F38" s="5">
        <v>500</v>
      </c>
    </row>
    <row r="39" spans="1:8">
      <c r="A39" s="5"/>
      <c r="B39" s="30">
        <f>SUM(B36:B38)</f>
        <v>0</v>
      </c>
      <c r="F39" s="5">
        <f>SUM(F37:F38)</f>
        <v>3884.83</v>
      </c>
    </row>
    <row r="40" spans="1:8" ht="15.75">
      <c r="A40" s="3" t="s">
        <v>36</v>
      </c>
      <c r="B40" s="7"/>
    </row>
    <row r="41" spans="1:8">
      <c r="B41" s="7"/>
      <c r="G41" s="5"/>
    </row>
    <row r="42" spans="1:8">
      <c r="A42" s="8" t="s">
        <v>37</v>
      </c>
      <c r="B42" s="15">
        <v>12.46</v>
      </c>
      <c r="G42" s="5"/>
    </row>
    <row r="43" spans="1:8">
      <c r="A43" s="8" t="s">
        <v>38</v>
      </c>
      <c r="B43" s="15">
        <v>55</v>
      </c>
      <c r="D43" s="5" t="s">
        <v>19</v>
      </c>
      <c r="E43" s="5"/>
      <c r="F43" s="5">
        <f>F14+B39+F23+B47+B15+B33</f>
        <v>2573.0100000000002</v>
      </c>
      <c r="G43" s="5"/>
    </row>
    <row r="44" spans="1:8">
      <c r="A44" s="8" t="s">
        <v>39</v>
      </c>
      <c r="B44" s="15">
        <v>274</v>
      </c>
      <c r="D44" s="5" t="s">
        <v>40</v>
      </c>
      <c r="E44" s="5"/>
      <c r="F44" s="5">
        <f>'Cremer''s'!H34</f>
        <v>968</v>
      </c>
      <c r="G44" s="5"/>
    </row>
    <row r="45" spans="1:8" ht="15.75" thickBot="1">
      <c r="A45" s="8"/>
      <c r="B45" s="15"/>
      <c r="D45" s="17" t="s">
        <v>41</v>
      </c>
      <c r="E45" s="5"/>
      <c r="F45" s="31">
        <f>SUM(F43:F44)</f>
        <v>3541.01</v>
      </c>
      <c r="G45" s="5"/>
    </row>
    <row r="46" spans="1:8" ht="15.75" thickTop="1">
      <c r="B46" s="7"/>
      <c r="D46" s="5" t="s">
        <v>42</v>
      </c>
      <c r="E46" s="5"/>
      <c r="F46" s="5">
        <v>9730</v>
      </c>
      <c r="G46" s="5"/>
    </row>
    <row r="47" spans="1:8">
      <c r="B47" s="22">
        <f>SUM(B42:B46)</f>
        <v>341.46000000000004</v>
      </c>
      <c r="D47" t="s">
        <v>43</v>
      </c>
      <c r="F47" s="32">
        <f>F45/F46</f>
        <v>0.36392702980472769</v>
      </c>
      <c r="G47" s="5"/>
    </row>
    <row r="48" spans="1:8">
      <c r="B48" s="7"/>
      <c r="G48" s="5"/>
    </row>
    <row r="49" spans="1:7">
      <c r="A49" t="s">
        <v>44</v>
      </c>
      <c r="B49" s="28">
        <f>-[1]Income!L165</f>
        <v>-2937</v>
      </c>
      <c r="G49" s="5"/>
    </row>
    <row r="50" spans="1:7">
      <c r="B50" s="33"/>
      <c r="G50" s="5"/>
    </row>
    <row r="51" spans="1:7" ht="30" customHeight="1">
      <c r="A51" s="34" t="s">
        <v>45</v>
      </c>
      <c r="B51" s="34"/>
      <c r="C51" s="34"/>
      <c r="D51" s="34"/>
      <c r="E51" s="34"/>
      <c r="F51" s="34"/>
    </row>
    <row r="52" spans="1:7" ht="15" customHeight="1">
      <c r="C52" s="33"/>
      <c r="D52" s="33"/>
      <c r="E52" s="33"/>
      <c r="F52" s="33"/>
    </row>
    <row r="53" spans="1:7">
      <c r="A53" s="23" t="s">
        <v>46</v>
      </c>
    </row>
    <row r="54" spans="1:7">
      <c r="A54" t="s">
        <v>47</v>
      </c>
      <c r="B54" t="s">
        <v>48</v>
      </c>
      <c r="D54">
        <v>908.98</v>
      </c>
      <c r="E54" s="35"/>
    </row>
    <row r="55" spans="1:7">
      <c r="A55" t="s">
        <v>49</v>
      </c>
      <c r="B55" t="s">
        <v>48</v>
      </c>
      <c r="D55">
        <v>780</v>
      </c>
    </row>
    <row r="56" spans="1:7">
      <c r="A56" t="s">
        <v>47</v>
      </c>
      <c r="B56" t="s">
        <v>48</v>
      </c>
      <c r="D56">
        <v>561.21</v>
      </c>
    </row>
    <row r="57" spans="1:7">
      <c r="A57" t="s">
        <v>50</v>
      </c>
      <c r="B57" t="s">
        <v>48</v>
      </c>
      <c r="D57" s="7">
        <v>780.29</v>
      </c>
    </row>
    <row r="58" spans="1:7">
      <c r="D58" s="7"/>
    </row>
    <row r="59" spans="1:7">
      <c r="D59" s="7"/>
      <c r="E59" s="35"/>
    </row>
    <row r="60" spans="1:7">
      <c r="D60" s="7"/>
    </row>
    <row r="61" spans="1:7">
      <c r="D61" s="7"/>
    </row>
    <row r="62" spans="1:7">
      <c r="D62" s="7"/>
      <c r="E62" s="29" t="s">
        <v>51</v>
      </c>
      <c r="F62" s="36">
        <f>D54+D56+D57+D58+D60+D61+D62+D63+D66+D65</f>
        <v>2250.48</v>
      </c>
    </row>
    <row r="63" spans="1:7">
      <c r="D63" s="7"/>
      <c r="E63" s="29" t="s">
        <v>52</v>
      </c>
      <c r="F63" s="36">
        <f>D55+D64+D67</f>
        <v>780</v>
      </c>
    </row>
    <row r="64" spans="1:7">
      <c r="D64" s="7"/>
      <c r="E64" s="29" t="s">
        <v>53</v>
      </c>
      <c r="F64" s="36">
        <f>D59</f>
        <v>0</v>
      </c>
      <c r="G64" s="7">
        <f>D68-F62-F63-F64</f>
        <v>0</v>
      </c>
    </row>
    <row r="65" spans="4:4">
      <c r="D65" s="7"/>
    </row>
    <row r="66" spans="4:4">
      <c r="D66" s="7"/>
    </row>
    <row r="67" spans="4:4">
      <c r="D67" s="7"/>
    </row>
    <row r="68" spans="4:4">
      <c r="D68" s="22">
        <f>SUM(D54:D67)</f>
        <v>3030.48</v>
      </c>
    </row>
    <row r="69" spans="4:4">
      <c r="D69" s="36">
        <f>SUM(F62:F69)-D68</f>
        <v>0</v>
      </c>
    </row>
  </sheetData>
  <mergeCells count="1">
    <mergeCell ref="A51:F51"/>
  </mergeCells>
  <printOptions horizontalCentered="1"/>
  <pageMargins left="0.23622047244094491" right="0.23622047244094491" top="0.9055118110236221" bottom="0.31496062992125984" header="0.23622047244094491" footer="0.23622047244094491"/>
  <pageSetup paperSize="9" scale="98" fitToHeight="2" orientation="portrait" r:id="rId1"/>
  <headerFooter>
    <oddHeader>&amp;C&amp;"-,Bold"&amp;14Land Management&amp;12
Income and Expenditure 2023-24</oddHeader>
  </headerFooter>
  <rowBreaks count="1" manualBreakCount="1">
    <brk id="5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G38" sqref="G38"/>
    </sheetView>
  </sheetViews>
  <sheetFormatPr defaultColWidth="9.140625" defaultRowHeight="15.75"/>
  <cols>
    <col min="1" max="1" width="3.85546875" style="41" customWidth="1"/>
    <col min="2" max="2" width="34.140625" style="41" customWidth="1"/>
    <col min="3" max="3" width="10.42578125" style="38" bestFit="1" customWidth="1"/>
    <col min="4" max="4" width="4.5703125" style="39" customWidth="1"/>
    <col min="5" max="5" width="9.28515625" style="39" customWidth="1"/>
    <col min="6" max="6" width="13.5703125" style="39" customWidth="1"/>
    <col min="7" max="7" width="13.5703125" style="38" customWidth="1"/>
    <col min="8" max="8" width="13.5703125" style="39" customWidth="1"/>
    <col min="9" max="9" width="3.5703125" style="41" customWidth="1"/>
    <col min="10" max="16" width="9.140625" style="41"/>
    <col min="17" max="17" width="27.28515625" style="41" bestFit="1" customWidth="1"/>
    <col min="18" max="18" width="30.85546875" style="41" bestFit="1" customWidth="1"/>
    <col min="19" max="16384" width="9.140625" style="41"/>
  </cols>
  <sheetData>
    <row r="1" spans="2:18" ht="18.75">
      <c r="B1" s="37" t="s">
        <v>54</v>
      </c>
      <c r="G1" s="40" t="str">
        <f>'Land Management'!B1</f>
        <v>5.9.23</v>
      </c>
    </row>
    <row r="2" spans="2:18" ht="18.75">
      <c r="B2" s="37"/>
    </row>
    <row r="3" spans="2:18" s="48" customFormat="1" ht="31.5">
      <c r="B3" s="42"/>
      <c r="C3" s="43" t="s">
        <v>19</v>
      </c>
      <c r="D3" s="44"/>
      <c r="E3" s="45" t="s">
        <v>55</v>
      </c>
      <c r="F3" s="45" t="s">
        <v>56</v>
      </c>
      <c r="G3" s="46" t="s">
        <v>57</v>
      </c>
      <c r="H3" s="47" t="s">
        <v>58</v>
      </c>
    </row>
    <row r="4" spans="2:18">
      <c r="B4" s="49" t="s">
        <v>59</v>
      </c>
      <c r="E4" s="50">
        <v>74.739999999999995</v>
      </c>
      <c r="F4" s="50">
        <v>123.09</v>
      </c>
      <c r="G4" s="51">
        <v>567.20000000000005</v>
      </c>
    </row>
    <row r="6" spans="2:18">
      <c r="B6" s="41" t="s">
        <v>60</v>
      </c>
      <c r="G6" s="38">
        <v>-355.68</v>
      </c>
    </row>
    <row r="8" spans="2:18">
      <c r="B8" s="52" t="s">
        <v>61</v>
      </c>
      <c r="C8" s="38">
        <v>70</v>
      </c>
      <c r="E8" s="53"/>
      <c r="F8" s="53"/>
      <c r="G8" s="54"/>
      <c r="H8" s="53">
        <v>70</v>
      </c>
      <c r="P8" s="55"/>
      <c r="Q8" s="52"/>
      <c r="R8" s="52"/>
    </row>
    <row r="9" spans="2:18">
      <c r="B9" s="41" t="s">
        <v>62</v>
      </c>
      <c r="C9" s="38">
        <v>750</v>
      </c>
      <c r="E9" s="53"/>
      <c r="F9" s="53"/>
      <c r="G9" s="54"/>
      <c r="H9" s="53">
        <v>750</v>
      </c>
      <c r="L9" s="55"/>
      <c r="M9" s="55"/>
    </row>
    <row r="10" spans="2:18">
      <c r="B10" s="52" t="s">
        <v>63</v>
      </c>
      <c r="C10" s="38">
        <v>40.83</v>
      </c>
      <c r="E10" s="53"/>
      <c r="F10" s="53"/>
      <c r="G10" s="54">
        <f>C10</f>
        <v>40.83</v>
      </c>
      <c r="H10" s="53"/>
      <c r="P10" s="55"/>
      <c r="Q10" s="52"/>
      <c r="R10" s="52"/>
    </row>
    <row r="11" spans="2:18">
      <c r="B11" s="52" t="s">
        <v>64</v>
      </c>
      <c r="C11" s="38">
        <v>21.67</v>
      </c>
      <c r="D11" s="38"/>
      <c r="E11" s="54"/>
      <c r="F11" s="54"/>
      <c r="G11" s="54">
        <f>C11</f>
        <v>21.67</v>
      </c>
      <c r="H11" s="54"/>
      <c r="P11" s="55"/>
      <c r="Q11" s="52"/>
      <c r="R11" s="52"/>
    </row>
    <row r="12" spans="2:18">
      <c r="B12" s="56" t="s">
        <v>65</v>
      </c>
      <c r="C12" s="38">
        <v>32.26</v>
      </c>
      <c r="E12" s="53"/>
      <c r="F12" s="53"/>
      <c r="G12" s="54">
        <f>C12</f>
        <v>32.26</v>
      </c>
      <c r="H12" s="53"/>
      <c r="P12" s="55"/>
      <c r="Q12" s="52"/>
      <c r="R12" s="52"/>
    </row>
    <row r="13" spans="2:18">
      <c r="B13" s="56" t="s">
        <v>66</v>
      </c>
      <c r="C13" s="38">
        <v>148</v>
      </c>
      <c r="E13" s="53"/>
      <c r="F13" s="53"/>
      <c r="G13" s="54"/>
      <c r="H13" s="53">
        <f>C13</f>
        <v>148</v>
      </c>
      <c r="L13" s="55"/>
      <c r="M13" s="55"/>
      <c r="P13" s="57"/>
      <c r="Q13" s="58"/>
      <c r="R13" s="58"/>
    </row>
    <row r="14" spans="2:18">
      <c r="B14" s="59" t="s">
        <v>67</v>
      </c>
      <c r="C14" s="38">
        <v>-80</v>
      </c>
      <c r="E14" s="53"/>
      <c r="F14" s="53"/>
      <c r="G14" s="54">
        <v>-80</v>
      </c>
      <c r="H14" s="53"/>
      <c r="L14" s="55"/>
      <c r="M14" s="55"/>
    </row>
    <row r="15" spans="2:18">
      <c r="B15" s="59" t="s">
        <v>68</v>
      </c>
      <c r="C15" s="38">
        <v>90</v>
      </c>
      <c r="E15" s="53"/>
      <c r="F15" s="53"/>
      <c r="G15" s="54">
        <f>C15</f>
        <v>90</v>
      </c>
      <c r="H15" s="53"/>
      <c r="L15" s="55"/>
      <c r="M15" s="55"/>
      <c r="P15" s="55"/>
      <c r="Q15" s="52"/>
      <c r="R15" s="52"/>
    </row>
    <row r="16" spans="2:18">
      <c r="B16" s="59"/>
      <c r="E16" s="53"/>
      <c r="F16" s="53"/>
      <c r="G16" s="54"/>
      <c r="H16" s="53"/>
      <c r="L16" s="55"/>
      <c r="M16" s="55"/>
    </row>
    <row r="17" spans="2:18">
      <c r="B17" s="59"/>
      <c r="E17" s="53"/>
      <c r="F17" s="53"/>
      <c r="G17" s="54"/>
      <c r="H17" s="53"/>
      <c r="L17" s="55"/>
      <c r="M17" s="55"/>
      <c r="P17" s="55"/>
      <c r="Q17" s="52"/>
      <c r="R17" s="52"/>
    </row>
    <row r="18" spans="2:18">
      <c r="B18" s="59"/>
      <c r="E18" s="53"/>
      <c r="F18" s="53"/>
      <c r="G18" s="54"/>
      <c r="H18" s="53"/>
      <c r="L18" s="55"/>
      <c r="M18" s="55"/>
    </row>
    <row r="19" spans="2:18">
      <c r="E19" s="53"/>
      <c r="F19" s="53"/>
      <c r="G19" s="54"/>
      <c r="H19" s="53"/>
      <c r="L19" s="55"/>
      <c r="M19" s="55"/>
    </row>
    <row r="20" spans="2:18">
      <c r="E20" s="53"/>
      <c r="F20" s="53"/>
      <c r="G20" s="54"/>
      <c r="H20" s="53"/>
      <c r="L20" s="55"/>
      <c r="M20" s="55"/>
    </row>
    <row r="21" spans="2:18">
      <c r="E21" s="53"/>
      <c r="F21" s="53"/>
      <c r="G21" s="54"/>
      <c r="H21" s="53"/>
      <c r="L21" s="55"/>
      <c r="M21" s="55"/>
    </row>
    <row r="22" spans="2:18">
      <c r="E22" s="53"/>
      <c r="F22" s="53"/>
      <c r="G22" s="54"/>
      <c r="H22" s="53"/>
      <c r="L22" s="55"/>
      <c r="M22" s="55"/>
      <c r="P22" s="55"/>
      <c r="Q22" s="59"/>
      <c r="R22" s="59"/>
    </row>
    <row r="23" spans="2:18">
      <c r="E23" s="53"/>
      <c r="F23" s="53"/>
      <c r="G23" s="54"/>
      <c r="H23" s="53"/>
      <c r="P23" s="55"/>
      <c r="Q23" s="52"/>
      <c r="R23" s="52"/>
    </row>
    <row r="24" spans="2:18">
      <c r="E24" s="54"/>
      <c r="F24" s="53"/>
      <c r="G24" s="54"/>
      <c r="H24" s="53"/>
      <c r="P24" s="55"/>
      <c r="Q24" s="59"/>
      <c r="R24" s="59"/>
    </row>
    <row r="25" spans="2:18">
      <c r="E25" s="53"/>
      <c r="F25" s="53"/>
      <c r="G25" s="54"/>
      <c r="H25" s="53"/>
      <c r="L25" s="60">
        <f>SUM(F22:F26)</f>
        <v>0</v>
      </c>
      <c r="M25" s="60">
        <f>F21+L25</f>
        <v>0</v>
      </c>
      <c r="P25" s="55"/>
      <c r="Q25" s="52"/>
      <c r="R25" s="52"/>
    </row>
    <row r="26" spans="2:18">
      <c r="E26" s="53"/>
      <c r="F26" s="53"/>
      <c r="G26" s="54"/>
      <c r="H26" s="53"/>
      <c r="P26" s="55"/>
      <c r="Q26" s="59"/>
      <c r="R26" s="59"/>
    </row>
    <row r="27" spans="2:18">
      <c r="E27" s="53"/>
      <c r="F27" s="53"/>
      <c r="G27" s="54"/>
      <c r="H27" s="53"/>
      <c r="P27" s="55"/>
      <c r="Q27" s="52"/>
      <c r="R27" s="52"/>
    </row>
    <row r="28" spans="2:18">
      <c r="E28" s="53"/>
      <c r="F28" s="53"/>
      <c r="G28" s="54"/>
      <c r="H28" s="53"/>
      <c r="P28" s="55"/>
      <c r="Q28" s="52"/>
      <c r="R28" s="52"/>
    </row>
    <row r="29" spans="2:18">
      <c r="B29" s="52"/>
      <c r="E29" s="53"/>
      <c r="F29" s="53"/>
      <c r="G29" s="54"/>
      <c r="H29" s="53"/>
      <c r="P29" s="55"/>
      <c r="Q29" s="52"/>
      <c r="R29" s="52"/>
    </row>
    <row r="30" spans="2:18">
      <c r="B30" s="52"/>
      <c r="E30" s="53"/>
      <c r="F30" s="53"/>
      <c r="G30" s="54"/>
      <c r="H30" s="53"/>
      <c r="P30" s="55"/>
      <c r="Q30" s="52"/>
      <c r="R30" s="52"/>
    </row>
    <row r="31" spans="2:18">
      <c r="B31" s="52"/>
      <c r="E31" s="53"/>
      <c r="F31" s="53"/>
      <c r="G31" s="54"/>
      <c r="H31" s="53"/>
      <c r="P31" s="55"/>
      <c r="Q31" s="52"/>
      <c r="R31" s="52"/>
    </row>
    <row r="32" spans="2:18">
      <c r="B32" s="52"/>
      <c r="E32" s="53"/>
      <c r="F32" s="53"/>
      <c r="G32" s="54"/>
      <c r="H32" s="53"/>
    </row>
    <row r="33" spans="2:10">
      <c r="B33" s="61"/>
      <c r="C33" s="62"/>
      <c r="D33" s="63"/>
      <c r="E33" s="63"/>
      <c r="F33" s="63"/>
      <c r="G33" s="62"/>
      <c r="H33" s="63"/>
    </row>
    <row r="34" spans="2:10">
      <c r="B34" s="41" t="s">
        <v>19</v>
      </c>
      <c r="C34" s="38">
        <f>SUM(C5:C33)</f>
        <v>1072.76</v>
      </c>
      <c r="E34" s="38">
        <f>SUM(E5:E33)</f>
        <v>0</v>
      </c>
      <c r="F34" s="39">
        <f>SUM(F5:F33)</f>
        <v>0</v>
      </c>
      <c r="G34" s="38">
        <f>SUM(G5:G33)</f>
        <v>-250.92000000000002</v>
      </c>
      <c r="H34" s="39">
        <f>SUM(H5:H33)</f>
        <v>968</v>
      </c>
      <c r="J34" s="60">
        <f>SUM(D34:H34)-C34</f>
        <v>-355.68000000000006</v>
      </c>
    </row>
    <row r="36" spans="2:10" ht="16.5" thickBot="1">
      <c r="B36" s="41" t="s">
        <v>69</v>
      </c>
      <c r="E36" s="64">
        <f>E4-SUM(E5:E33)</f>
        <v>74.739999999999995</v>
      </c>
      <c r="F36" s="64">
        <f>F4-SUM(F5:F33)</f>
        <v>123.09</v>
      </c>
      <c r="G36" s="65">
        <f>G4-SUM(G5:G33)</f>
        <v>818.12000000000012</v>
      </c>
    </row>
    <row r="37" spans="2:10" ht="16.5" thickTop="1"/>
    <row r="38" spans="2:10">
      <c r="B38" s="41" t="s">
        <v>60</v>
      </c>
      <c r="G38" s="38">
        <f>G6+SUM(G10:G12)+G15</f>
        <v>-170.92000000000002</v>
      </c>
    </row>
  </sheetData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view="pageBreakPreview" zoomScaleNormal="100" zoomScaleSheetLayoutView="100" workbookViewId="0">
      <selection activeCell="G14" sqref="G14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19" bestFit="1" customWidth="1"/>
    <col min="4" max="4" width="14" customWidth="1"/>
    <col min="5" max="5" width="5" customWidth="1"/>
    <col min="6" max="6" width="24.5703125" bestFit="1" customWidth="1"/>
    <col min="7" max="7" width="9.5703125" bestFit="1" customWidth="1"/>
    <col min="8" max="8" width="4.140625" customWidth="1"/>
  </cols>
  <sheetData>
    <row r="1" spans="1:11" s="1" customFormat="1" ht="15.75">
      <c r="A1" s="3" t="s">
        <v>26</v>
      </c>
      <c r="C1" s="4"/>
      <c r="D1" s="1" t="str">
        <f>'Land Management'!B1</f>
        <v>5.9.23</v>
      </c>
    </row>
    <row r="4" spans="1:11">
      <c r="A4" t="s">
        <v>3</v>
      </c>
      <c r="B4" t="s">
        <v>4</v>
      </c>
      <c r="C4" s="5">
        <v>393.75</v>
      </c>
      <c r="D4" s="5"/>
      <c r="E4" s="5"/>
      <c r="F4" s="66" t="s">
        <v>70</v>
      </c>
      <c r="G4" s="5"/>
    </row>
    <row r="5" spans="1:11">
      <c r="B5" t="s">
        <v>27</v>
      </c>
      <c r="C5" s="5">
        <f>114.57+409.99</f>
        <v>524.55999999999995</v>
      </c>
      <c r="D5" s="5"/>
      <c r="E5" s="5"/>
      <c r="F5" s="5" t="s">
        <v>71</v>
      </c>
      <c r="G5" s="5">
        <v>2498.5</v>
      </c>
    </row>
    <row r="6" spans="1:11">
      <c r="B6" t="s">
        <v>28</v>
      </c>
      <c r="C6" s="5">
        <f>G9</f>
        <v>2498.5</v>
      </c>
      <c r="D6" s="5"/>
      <c r="E6" s="5"/>
      <c r="F6" s="5"/>
      <c r="G6" s="5"/>
    </row>
    <row r="7" spans="1:11">
      <c r="B7" t="s">
        <v>29</v>
      </c>
      <c r="C7" s="5">
        <f>G17</f>
        <v>58.02</v>
      </c>
      <c r="D7" s="5"/>
      <c r="E7" s="5"/>
      <c r="F7" s="5" t="s">
        <v>71</v>
      </c>
      <c r="G7" s="5"/>
      <c r="K7" s="19">
        <f>C6+C7+C8</f>
        <v>2556.52</v>
      </c>
    </row>
    <row r="8" spans="1:11">
      <c r="B8" t="s">
        <v>30</v>
      </c>
      <c r="C8" s="5">
        <f>G25</f>
        <v>0</v>
      </c>
      <c r="D8" s="5"/>
      <c r="E8" s="5"/>
      <c r="F8" s="5"/>
      <c r="G8" s="5"/>
    </row>
    <row r="9" spans="1:11">
      <c r="B9" t="s">
        <v>31</v>
      </c>
      <c r="C9" s="67"/>
      <c r="D9" s="5"/>
      <c r="E9" s="5"/>
      <c r="F9" s="5"/>
      <c r="G9" s="18">
        <f>SUM(G5:G8)</f>
        <v>2498.5</v>
      </c>
    </row>
    <row r="10" spans="1:11">
      <c r="B10" s="23" t="s">
        <v>19</v>
      </c>
      <c r="C10" s="5">
        <f>SUM(C4:C9)</f>
        <v>3474.83</v>
      </c>
      <c r="D10" s="5"/>
      <c r="E10" s="5"/>
      <c r="F10" s="5"/>
      <c r="G10" s="5"/>
    </row>
    <row r="11" spans="1:11">
      <c r="C11" s="5"/>
      <c r="D11" s="5"/>
      <c r="E11" s="5"/>
      <c r="F11" s="66" t="s">
        <v>72</v>
      </c>
      <c r="G11" s="5"/>
    </row>
    <row r="12" spans="1:11">
      <c r="A12" t="s">
        <v>33</v>
      </c>
      <c r="B12" t="s">
        <v>4</v>
      </c>
      <c r="C12" s="5">
        <v>-90</v>
      </c>
      <c r="D12" s="5"/>
      <c r="E12" s="5"/>
      <c r="F12" s="5" t="s">
        <v>73</v>
      </c>
      <c r="G12" s="5">
        <v>58.02</v>
      </c>
    </row>
    <row r="13" spans="1:11">
      <c r="B13" s="23"/>
      <c r="C13" s="5"/>
      <c r="D13" s="5"/>
      <c r="E13" s="5"/>
      <c r="F13" s="5"/>
      <c r="G13" s="5"/>
    </row>
    <row r="14" spans="1:11">
      <c r="B14" s="27" t="s">
        <v>34</v>
      </c>
      <c r="C14" s="17">
        <f>C10+C12</f>
        <v>3384.83</v>
      </c>
      <c r="D14" s="5"/>
      <c r="E14" s="5"/>
      <c r="F14" s="5"/>
      <c r="G14" s="5"/>
    </row>
    <row r="15" spans="1:11">
      <c r="B15" s="29" t="s">
        <v>35</v>
      </c>
      <c r="C15" s="5">
        <v>500</v>
      </c>
      <c r="D15" s="5"/>
      <c r="E15" s="5"/>
      <c r="F15" s="5"/>
      <c r="G15" s="5"/>
    </row>
    <row r="16" spans="1:11">
      <c r="C16" s="5">
        <f>SUM(C14:C15)</f>
        <v>3884.83</v>
      </c>
      <c r="D16" s="5"/>
      <c r="E16" s="5"/>
      <c r="F16" s="5"/>
      <c r="G16" s="5"/>
    </row>
    <row r="17" spans="1:7">
      <c r="C17" s="5"/>
      <c r="D17" s="5"/>
      <c r="E17" s="5"/>
      <c r="F17" s="5"/>
      <c r="G17" s="18">
        <f>SUM(G12:G16)</f>
        <v>58.02</v>
      </c>
    </row>
    <row r="18" spans="1:7">
      <c r="C18" s="5"/>
      <c r="D18" s="5"/>
      <c r="E18" s="5"/>
      <c r="F18" s="5"/>
      <c r="G18" s="5"/>
    </row>
    <row r="19" spans="1:7">
      <c r="C19" s="5"/>
      <c r="D19" s="5"/>
      <c r="E19" s="5"/>
      <c r="F19" s="5"/>
      <c r="G19" s="5"/>
    </row>
    <row r="20" spans="1:7">
      <c r="C20" s="5"/>
      <c r="D20" s="68">
        <v>8922.64</v>
      </c>
      <c r="E20" s="5"/>
      <c r="F20" s="5"/>
      <c r="G20" s="5"/>
    </row>
    <row r="21" spans="1:7">
      <c r="A21" t="s">
        <v>74</v>
      </c>
      <c r="C21" s="5"/>
      <c r="D21" s="5">
        <v>8885.9699999999993</v>
      </c>
      <c r="E21" s="5"/>
      <c r="F21" s="66" t="s">
        <v>75</v>
      </c>
      <c r="G21" s="5"/>
    </row>
    <row r="22" spans="1:7">
      <c r="A22" t="s">
        <v>76</v>
      </c>
      <c r="C22" s="5">
        <f>-C12</f>
        <v>90</v>
      </c>
      <c r="D22" s="5"/>
      <c r="E22" s="5"/>
      <c r="F22" s="5"/>
      <c r="G22" s="5"/>
    </row>
    <row r="23" spans="1:7">
      <c r="A23" t="s">
        <v>77</v>
      </c>
      <c r="C23" s="5">
        <f>-C10</f>
        <v>-3474.83</v>
      </c>
      <c r="D23" s="5"/>
      <c r="E23" s="5"/>
      <c r="F23" s="5"/>
      <c r="G23" s="5"/>
    </row>
    <row r="24" spans="1:7">
      <c r="C24" s="5"/>
      <c r="D24" s="5"/>
      <c r="E24" s="5"/>
      <c r="F24" s="5"/>
      <c r="G24" s="5"/>
    </row>
    <row r="25" spans="1:7" ht="15.75" thickBot="1">
      <c r="A25" t="s">
        <v>78</v>
      </c>
      <c r="C25" s="5"/>
      <c r="D25" s="69">
        <f>D21+C22+C23</f>
        <v>5501.1399999999994</v>
      </c>
      <c r="E25" s="5"/>
      <c r="F25" s="5"/>
      <c r="G25" s="18">
        <f>SUM(G22:G24)</f>
        <v>0</v>
      </c>
    </row>
    <row r="26" spans="1:7" ht="15.75" thickTop="1">
      <c r="E26" s="5"/>
      <c r="F26" s="5"/>
      <c r="G26" s="5"/>
    </row>
    <row r="28" spans="1:7">
      <c r="C28" s="19">
        <f>C7-G17</f>
        <v>0</v>
      </c>
    </row>
    <row r="29" spans="1:7">
      <c r="C29" s="19">
        <f>C8-G25</f>
        <v>0</v>
      </c>
      <c r="D29" s="36">
        <f>D20-D21</f>
        <v>36.670000000000073</v>
      </c>
    </row>
    <row r="30" spans="1:7">
      <c r="D30" s="36">
        <f>D29+D25</f>
        <v>5537.8099999999995</v>
      </c>
    </row>
    <row r="31" spans="1:7">
      <c r="D31" s="36"/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2023-09-05T14:53:37Z</dcterms:created>
  <dcterms:modified xsi:type="dcterms:W3CDTF">2023-09-05T15:07:51Z</dcterms:modified>
</cp:coreProperties>
</file>