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50" windowWidth="28755" windowHeight="12345" activeTab="2"/>
  </bookViews>
  <sheets>
    <sheet name="Land Management" sheetId="1" r:id="rId1"/>
    <sheet name="Cremer's" sheetId="2" r:id="rId2"/>
    <sheet name="Allotments" sheetId="3" r:id="rId3"/>
  </sheets>
  <externalReferences>
    <externalReference r:id="rId4"/>
  </externalReferences>
  <definedNames>
    <definedName name="_xlnm.Print_Area" localSheetId="2">Allotments!$A$1:$H$27</definedName>
    <definedName name="_xlnm.Print_Area" localSheetId="1">'Cremer''s'!$A$1:$I$38</definedName>
    <definedName name="_xlnm.Print_Area" localSheetId="0">'Land Management'!$A$1:$F$64</definedName>
  </definedNames>
  <calcPr calcId="125725"/>
</workbook>
</file>

<file path=xl/calcChain.xml><?xml version="1.0" encoding="utf-8"?>
<calcChain xmlns="http://schemas.openxmlformats.org/spreadsheetml/2006/main">
  <c r="F53" i="1"/>
  <c r="F52"/>
  <c r="C5" i="3"/>
  <c r="F30" i="1" s="1"/>
  <c r="B34"/>
  <c r="B43" s="1"/>
  <c r="H9" i="2"/>
  <c r="H8"/>
  <c r="G38"/>
  <c r="G36"/>
  <c r="G34"/>
  <c r="B32" i="1"/>
  <c r="F2"/>
  <c r="F14" s="1"/>
  <c r="C4" i="3"/>
  <c r="F29" i="1" s="1"/>
  <c r="G25" i="3"/>
  <c r="C22"/>
  <c r="G17"/>
  <c r="C7" s="1"/>
  <c r="G9"/>
  <c r="C6" s="1"/>
  <c r="C8"/>
  <c r="F33" i="1" s="1"/>
  <c r="D1" i="3"/>
  <c r="F36" i="2"/>
  <c r="E36"/>
  <c r="F34"/>
  <c r="E34"/>
  <c r="C34"/>
  <c r="G1"/>
  <c r="D64" i="1"/>
  <c r="F54"/>
  <c r="F37"/>
  <c r="B26"/>
  <c r="F23"/>
  <c r="B18"/>
  <c r="G60" l="1"/>
  <c r="H34" i="2"/>
  <c r="F42" i="1" s="1"/>
  <c r="F41"/>
  <c r="F32"/>
  <c r="C10" i="3"/>
  <c r="F31" i="1"/>
  <c r="D65"/>
  <c r="F35" l="1"/>
  <c r="F39" s="1"/>
  <c r="J34" i="2"/>
  <c r="F43" i="1"/>
  <c r="F45" s="1"/>
  <c r="C14" i="3"/>
  <c r="C23"/>
  <c r="D25" s="1"/>
</calcChain>
</file>

<file path=xl/sharedStrings.xml><?xml version="1.0" encoding="utf-8"?>
<sst xmlns="http://schemas.openxmlformats.org/spreadsheetml/2006/main" count="89" uniqueCount="68">
  <si>
    <t>Land Management Expenses</t>
  </si>
  <si>
    <t>Countryside Park</t>
  </si>
  <si>
    <t>Expenditure</t>
  </si>
  <si>
    <t>rent</t>
  </si>
  <si>
    <t>Total</t>
  </si>
  <si>
    <t>Church Fen</t>
  </si>
  <si>
    <t>Tree Management</t>
  </si>
  <si>
    <t>Brundall Parish Allotments</t>
  </si>
  <si>
    <t>water</t>
  </si>
  <si>
    <t>equipment</t>
  </si>
  <si>
    <t>repairs</t>
  </si>
  <si>
    <t>sundries</t>
  </si>
  <si>
    <t>cesspit</t>
  </si>
  <si>
    <t>Play Equipment</t>
  </si>
  <si>
    <t>Income</t>
  </si>
  <si>
    <t>Deficit / (Surplus)</t>
  </si>
  <si>
    <t>Cemetery</t>
  </si>
  <si>
    <t>Cremer's</t>
  </si>
  <si>
    <t>Water</t>
  </si>
  <si>
    <t>Land Management Spending</t>
  </si>
  <si>
    <t>Budget</t>
  </si>
  <si>
    <t>% of budget</t>
  </si>
  <si>
    <t>Cemetery Income</t>
  </si>
  <si>
    <t>To note: Allotments are now not included in the LM budget and capital expenditure is accounted for separately (see below)</t>
  </si>
  <si>
    <t>Capital/Reserves Expenditure:</t>
  </si>
  <si>
    <t>Boardwalk repair</t>
  </si>
  <si>
    <t>asset management</t>
  </si>
  <si>
    <t>Asset Mgmt reserve</t>
  </si>
  <si>
    <t>Cemetery reserve</t>
  </si>
  <si>
    <t>Cremer's reserve</t>
  </si>
  <si>
    <t>NWT Grant</t>
  </si>
  <si>
    <t>Cables Donation</t>
  </si>
  <si>
    <t>Donation Other</t>
  </si>
  <si>
    <t>Precept Expenditure</t>
  </si>
  <si>
    <t>Balance b/f</t>
  </si>
  <si>
    <t>Insurance claim</t>
  </si>
  <si>
    <t>Balances remaining</t>
  </si>
  <si>
    <t>Equipment</t>
  </si>
  <si>
    <t>Repairs</t>
  </si>
  <si>
    <t>Sundries</t>
  </si>
  <si>
    <t>Add: income</t>
  </si>
  <si>
    <t>Less: expenditure</t>
  </si>
  <si>
    <t>EMR Current Balance</t>
  </si>
  <si>
    <t>EMR as at 1.4.24</t>
  </si>
  <si>
    <t>Open Spaces event</t>
  </si>
  <si>
    <t>Play area signs</t>
  </si>
  <si>
    <t>Dog waste bags</t>
  </si>
  <si>
    <t>Bus stop cleaning</t>
  </si>
  <si>
    <t>Waste bin installation</t>
  </si>
  <si>
    <t>No ball games sign</t>
  </si>
  <si>
    <t>Top soil ped entrance</t>
  </si>
  <si>
    <t>Repair of gate</t>
  </si>
  <si>
    <t>Rubbish clearance</t>
  </si>
  <si>
    <t>Headstone repairs</t>
  </si>
  <si>
    <t>Skip hire CPBT work</t>
  </si>
  <si>
    <t>No dogs sign</t>
  </si>
  <si>
    <t>Bench stabilisation</t>
  </si>
  <si>
    <t>Keys and saw blades</t>
  </si>
  <si>
    <t>Chicken wire removal</t>
  </si>
  <si>
    <t>tree root warning sign</t>
  </si>
  <si>
    <t>moss cleaning</t>
  </si>
  <si>
    <t>Bat boxes</t>
  </si>
  <si>
    <t>Toilet supplies</t>
  </si>
  <si>
    <t>Drainage rates</t>
  </si>
  <si>
    <t>RF tree services</t>
  </si>
  <si>
    <t>Chipper hire</t>
  </si>
  <si>
    <t>CP notice board</t>
  </si>
  <si>
    <t>Cremer's Meadow</t>
  </si>
</sst>
</file>

<file path=xl/styles.xml><?xml version="1.0" encoding="utf-8"?>
<styleSheet xmlns="http://schemas.openxmlformats.org/spreadsheetml/2006/main">
  <numFmts count="5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_(* #,##0.00_);_(* \(#,##0.00\);_(* &quot;-&quot;??_);_(@_)"/>
    <numFmt numFmtId="165" formatCode="_-* #,##0.00_-;\-* #,##0.00_-;_-* \-??_-;_-@_-"/>
    <numFmt numFmtId="166" formatCode="_(&quot;$&quot;* #,##0.00_);_(&quot;$&quot;* \(#,##0.00\);_(&quot;$&quot;* &quot;-&quot;??_);_(@_)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  <charset val="1"/>
    </font>
    <font>
      <b/>
      <sz val="10"/>
      <name val="Arial"/>
      <family val="2"/>
    </font>
    <font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3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1" fillId="0" borderId="0"/>
    <xf numFmtId="164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164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166" fontId="12" fillId="0" borderId="0" applyFont="0" applyFill="0" applyBorder="0" applyAlignment="0" applyProtection="0"/>
    <xf numFmtId="44" fontId="10" fillId="0" borderId="0" applyFont="0" applyFill="0" applyBorder="0" applyAlignment="0" applyProtection="0"/>
    <xf numFmtId="166" fontId="12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3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</cellStyleXfs>
  <cellXfs count="84">
    <xf numFmtId="0" fontId="0" fillId="0" borderId="0" xfId="0"/>
    <xf numFmtId="0" fontId="3" fillId="0" borderId="0" xfId="0" applyFont="1"/>
    <xf numFmtId="14" fontId="3" fillId="0" borderId="0" xfId="0" applyNumberFormat="1" applyFont="1"/>
    <xf numFmtId="0" fontId="4" fillId="0" borderId="0" xfId="0" applyFont="1"/>
    <xf numFmtId="39" fontId="3" fillId="0" borderId="0" xfId="0" applyNumberFormat="1" applyFont="1"/>
    <xf numFmtId="164" fontId="0" fillId="0" borderId="0" xfId="0" applyNumberFormat="1"/>
    <xf numFmtId="164" fontId="0" fillId="0" borderId="1" xfId="0" applyNumberFormat="1" applyBorder="1"/>
    <xf numFmtId="43" fontId="1" fillId="0" borderId="0" xfId="1" applyFont="1" applyFill="1"/>
    <xf numFmtId="0" fontId="0" fillId="0" borderId="1" xfId="0" applyBorder="1"/>
    <xf numFmtId="4" fontId="0" fillId="0" borderId="0" xfId="0" applyNumberFormat="1"/>
    <xf numFmtId="0" fontId="0" fillId="0" borderId="3" xfId="0" applyBorder="1"/>
    <xf numFmtId="43" fontId="1" fillId="0" borderId="1" xfId="1" applyFont="1" applyFill="1" applyBorder="1"/>
    <xf numFmtId="43" fontId="0" fillId="0" borderId="1" xfId="1" applyFont="1" applyFill="1" applyBorder="1"/>
    <xf numFmtId="39" fontId="0" fillId="0" borderId="0" xfId="0" applyNumberFormat="1"/>
    <xf numFmtId="164" fontId="0" fillId="0" borderId="4" xfId="0" applyNumberFormat="1" applyBorder="1"/>
    <xf numFmtId="43" fontId="1" fillId="0" borderId="4" xfId="1" applyFont="1" applyFill="1" applyBorder="1"/>
    <xf numFmtId="0" fontId="2" fillId="0" borderId="0" xfId="0" applyFont="1"/>
    <xf numFmtId="164" fontId="4" fillId="0" borderId="0" xfId="0" applyNumberFormat="1" applyFont="1"/>
    <xf numFmtId="164" fontId="3" fillId="0" borderId="0" xfId="1" applyNumberFormat="1" applyFont="1" applyFill="1"/>
    <xf numFmtId="164" fontId="1" fillId="0" borderId="1" xfId="1" applyNumberFormat="1" applyFont="1" applyFill="1" applyBorder="1"/>
    <xf numFmtId="0" fontId="2" fillId="0" borderId="0" xfId="0" applyFont="1" applyAlignment="1">
      <alignment horizontal="right"/>
    </xf>
    <xf numFmtId="164" fontId="1" fillId="0" borderId="0" xfId="1" applyNumberFormat="1" applyFont="1" applyFill="1"/>
    <xf numFmtId="0" fontId="0" fillId="0" borderId="0" xfId="0" applyAlignment="1">
      <alignment horizontal="right"/>
    </xf>
    <xf numFmtId="164" fontId="1" fillId="0" borderId="4" xfId="1" applyNumberFormat="1" applyFont="1" applyFill="1" applyBorder="1"/>
    <xf numFmtId="9" fontId="1" fillId="0" borderId="0" xfId="2" applyFont="1" applyFill="1"/>
    <xf numFmtId="43" fontId="0" fillId="0" borderId="0" xfId="0" applyNumberFormat="1"/>
    <xf numFmtId="0" fontId="5" fillId="0" borderId="0" xfId="0" applyFont="1" applyAlignment="1">
      <alignment vertical="center"/>
    </xf>
    <xf numFmtId="164" fontId="6" fillId="0" borderId="0" xfId="0" applyNumberFormat="1" applyFont="1"/>
    <xf numFmtId="39" fontId="6" fillId="0" borderId="0" xfId="0" applyNumberFormat="1" applyFont="1"/>
    <xf numFmtId="15" fontId="6" fillId="0" borderId="0" xfId="0" applyNumberFormat="1" applyFont="1"/>
    <xf numFmtId="0" fontId="6" fillId="0" borderId="0" xfId="0" applyFont="1"/>
    <xf numFmtId="0" fontId="4" fillId="0" borderId="0" xfId="0" applyFont="1" applyAlignment="1">
      <alignment vertical="center"/>
    </xf>
    <xf numFmtId="164" fontId="7" fillId="0" borderId="0" xfId="0" applyNumberFormat="1" applyFont="1" applyAlignment="1">
      <alignment horizontal="center"/>
    </xf>
    <xf numFmtId="39" fontId="7" fillId="0" borderId="0" xfId="0" applyNumberFormat="1" applyFont="1"/>
    <xf numFmtId="39" fontId="7" fillId="0" borderId="0" xfId="0" applyNumberFormat="1" applyFont="1" applyAlignment="1">
      <alignment horizontal="center" wrapText="1"/>
    </xf>
    <xf numFmtId="164" fontId="7" fillId="0" borderId="0" xfId="0" applyNumberFormat="1" applyFont="1" applyAlignment="1">
      <alignment horizontal="center" wrapText="1"/>
    </xf>
    <xf numFmtId="39" fontId="7" fillId="0" borderId="0" xfId="0" applyNumberFormat="1" applyFont="1" applyAlignment="1">
      <alignment horizontal="right" wrapText="1"/>
    </xf>
    <xf numFmtId="0" fontId="7" fillId="0" borderId="0" xfId="0" applyFont="1"/>
    <xf numFmtId="0" fontId="6" fillId="0" borderId="0" xfId="0" applyFont="1" applyAlignment="1">
      <alignment vertical="center"/>
    </xf>
    <xf numFmtId="39" fontId="6" fillId="0" borderId="0" xfId="0" applyNumberFormat="1" applyFont="1" applyAlignment="1">
      <alignment wrapText="1"/>
    </xf>
    <xf numFmtId="164" fontId="6" fillId="0" borderId="0" xfId="0" applyNumberFormat="1" applyFont="1" applyAlignment="1">
      <alignment wrapText="1"/>
    </xf>
    <xf numFmtId="4" fontId="8" fillId="0" borderId="0" xfId="0" applyNumberFormat="1" applyFont="1"/>
    <xf numFmtId="39" fontId="6" fillId="0" borderId="1" xfId="0" applyNumberFormat="1" applyFont="1" applyBorder="1"/>
    <xf numFmtId="164" fontId="6" fillId="0" borderId="1" xfId="0" applyNumberFormat="1" applyFont="1" applyBorder="1"/>
    <xf numFmtId="2" fontId="6" fillId="0" borderId="0" xfId="0" applyNumberFormat="1" applyFont="1"/>
    <xf numFmtId="4" fontId="8" fillId="0" borderId="0" xfId="0" applyNumberFormat="1" applyFont="1" applyProtection="1">
      <protection locked="0"/>
    </xf>
    <xf numFmtId="2" fontId="6" fillId="2" borderId="0" xfId="0" applyNumberFormat="1" applyFont="1" applyFill="1"/>
    <xf numFmtId="4" fontId="8" fillId="2" borderId="0" xfId="0" applyNumberFormat="1" applyFont="1" applyFill="1"/>
    <xf numFmtId="0" fontId="8" fillId="0" borderId="0" xfId="0" applyFont="1" applyAlignment="1" applyProtection="1">
      <alignment vertical="top" wrapText="1"/>
      <protection locked="0"/>
    </xf>
    <xf numFmtId="4" fontId="6" fillId="0" borderId="0" xfId="0" applyNumberFormat="1" applyFont="1"/>
    <xf numFmtId="0" fontId="6" fillId="0" borderId="6" xfId="0" applyFont="1" applyBorder="1"/>
    <xf numFmtId="164" fontId="6" fillId="0" borderId="6" xfId="0" applyNumberFormat="1" applyFont="1" applyBorder="1"/>
    <xf numFmtId="39" fontId="6" fillId="0" borderId="6" xfId="0" applyNumberFormat="1" applyFont="1" applyBorder="1"/>
    <xf numFmtId="39" fontId="6" fillId="0" borderId="5" xfId="0" applyNumberFormat="1" applyFont="1" applyBorder="1"/>
    <xf numFmtId="164" fontId="6" fillId="0" borderId="5" xfId="0" applyNumberFormat="1" applyFont="1" applyBorder="1"/>
    <xf numFmtId="164" fontId="9" fillId="0" borderId="0" xfId="0" applyNumberFormat="1" applyFont="1"/>
    <xf numFmtId="164" fontId="0" fillId="0" borderId="6" xfId="0" applyNumberFormat="1" applyBorder="1"/>
    <xf numFmtId="164" fontId="0" fillId="0" borderId="5" xfId="0" applyNumberFormat="1" applyBorder="1"/>
    <xf numFmtId="0" fontId="0" fillId="0" borderId="0" xfId="0" applyAlignment="1">
      <alignment wrapText="1"/>
    </xf>
    <xf numFmtId="39" fontId="6" fillId="0" borderId="1" xfId="0" applyNumberFormat="1" applyFont="1" applyFill="1" applyBorder="1"/>
    <xf numFmtId="164" fontId="0" fillId="0" borderId="0" xfId="0" applyNumberFormat="1" applyFill="1"/>
    <xf numFmtId="14" fontId="3" fillId="0" borderId="0" xfId="0" applyNumberFormat="1" applyFont="1" applyFill="1"/>
    <xf numFmtId="0" fontId="3" fillId="0" borderId="0" xfId="0" applyFont="1" applyFill="1"/>
    <xf numFmtId="0" fontId="4" fillId="0" borderId="0" xfId="0" applyFont="1" applyFill="1"/>
    <xf numFmtId="39" fontId="3" fillId="0" borderId="0" xfId="0" applyNumberFormat="1" applyFont="1" applyFill="1"/>
    <xf numFmtId="0" fontId="0" fillId="0" borderId="0" xfId="0" applyFill="1"/>
    <xf numFmtId="164" fontId="0" fillId="0" borderId="1" xfId="0" applyNumberFormat="1" applyFill="1" applyBorder="1"/>
    <xf numFmtId="164" fontId="0" fillId="0" borderId="2" xfId="0" applyNumberFormat="1" applyFill="1" applyBorder="1"/>
    <xf numFmtId="164" fontId="0" fillId="0" borderId="1" xfId="0" applyNumberFormat="1" applyFill="1" applyBorder="1" applyAlignment="1"/>
    <xf numFmtId="164" fontId="0" fillId="0" borderId="1" xfId="0" applyNumberFormat="1" applyFill="1" applyBorder="1" applyAlignment="1">
      <alignment horizontal="right"/>
    </xf>
    <xf numFmtId="0" fontId="0" fillId="0" borderId="1" xfId="0" applyFill="1" applyBorder="1" applyAlignment="1">
      <alignment horizontal="right" indent="1"/>
    </xf>
    <xf numFmtId="0" fontId="0" fillId="0" borderId="1" xfId="0" applyFill="1" applyBorder="1"/>
    <xf numFmtId="164" fontId="2" fillId="0" borderId="0" xfId="0" applyNumberFormat="1" applyFont="1" applyFill="1"/>
    <xf numFmtId="39" fontId="0" fillId="0" borderId="0" xfId="0" applyNumberFormat="1" applyFill="1"/>
    <xf numFmtId="0" fontId="0" fillId="0" borderId="1" xfId="0" applyFill="1" applyBorder="1" applyAlignment="1">
      <alignment horizontal="right"/>
    </xf>
    <xf numFmtId="164" fontId="0" fillId="0" borderId="4" xfId="0" applyNumberFormat="1" applyFill="1" applyBorder="1"/>
    <xf numFmtId="0" fontId="2" fillId="0" borderId="0" xfId="0" applyFont="1" applyFill="1"/>
    <xf numFmtId="0" fontId="2" fillId="0" borderId="0" xfId="0" applyFont="1" applyFill="1" applyAlignment="1">
      <alignment horizontal="right"/>
    </xf>
    <xf numFmtId="0" fontId="0" fillId="0" borderId="0" xfId="0" applyFill="1" applyAlignment="1">
      <alignment horizontal="right"/>
    </xf>
    <xf numFmtId="164" fontId="2" fillId="0" borderId="5" xfId="0" applyNumberFormat="1" applyFont="1" applyFill="1" applyBorder="1"/>
    <xf numFmtId="0" fontId="0" fillId="0" borderId="0" xfId="0" applyFill="1" applyAlignment="1">
      <alignment wrapText="1"/>
    </xf>
    <xf numFmtId="43" fontId="0" fillId="0" borderId="0" xfId="1" applyFont="1" applyFill="1"/>
    <xf numFmtId="0" fontId="0" fillId="0" borderId="0" xfId="0" applyFill="1" applyAlignment="1">
      <alignment horizontal="left" indent="1"/>
    </xf>
    <xf numFmtId="43" fontId="0" fillId="0" borderId="0" xfId="0" applyNumberFormat="1" applyFill="1"/>
  </cellXfs>
  <cellStyles count="36">
    <cellStyle name="Comma" xfId="1" builtinId="3"/>
    <cellStyle name="Comma 2" xfId="3"/>
    <cellStyle name="Comma 2 2" xfId="4"/>
    <cellStyle name="Comma 2 2 2" xfId="5"/>
    <cellStyle name="Comma 2 3" xfId="6"/>
    <cellStyle name="Comma 3" xfId="7"/>
    <cellStyle name="Comma 3 2" xfId="8"/>
    <cellStyle name="Comma 3 2 2" xfId="9"/>
    <cellStyle name="Comma 3 3" xfId="10"/>
    <cellStyle name="Comma 4" xfId="11"/>
    <cellStyle name="Comma 6" xfId="12"/>
    <cellStyle name="Currency 2" xfId="13"/>
    <cellStyle name="Currency 2 2" xfId="14"/>
    <cellStyle name="Currency 2 2 2" xfId="15"/>
    <cellStyle name="Currency 3" xfId="16"/>
    <cellStyle name="Currency 4" xfId="17"/>
    <cellStyle name="Currency 6" xfId="18"/>
    <cellStyle name="Excel Built-in Normal 1" xfId="19"/>
    <cellStyle name="Normal" xfId="0" builtinId="0"/>
    <cellStyle name="Normal 10" xfId="20"/>
    <cellStyle name="Normal 2" xfId="21"/>
    <cellStyle name="Normal 2 2" xfId="22"/>
    <cellStyle name="Normal 2 2 2" xfId="23"/>
    <cellStyle name="Normal 3" xfId="24"/>
    <cellStyle name="Normal 4" xfId="25"/>
    <cellStyle name="Normal 4 2" xfId="26"/>
    <cellStyle name="Normal 5" xfId="27"/>
    <cellStyle name="Normal 5 2" xfId="28"/>
    <cellStyle name="Normal 6" xfId="29"/>
    <cellStyle name="Normal 6 2" xfId="30"/>
    <cellStyle name="Normal 7" xfId="31"/>
    <cellStyle name="Normal 8" xfId="32"/>
    <cellStyle name="Normal 9" xfId="33"/>
    <cellStyle name="Percent" xfId="2" builtinId="5"/>
    <cellStyle name="Percent 2" xfId="34"/>
    <cellStyle name="Percent 3" xfId="3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laudia\Downloads\Brundall%20PC%20Accounts%202023-24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Income"/>
      <sheetName val="HSBC Deposit"/>
      <sheetName val="BDC Deposit"/>
      <sheetName val="Bank Rec"/>
      <sheetName val="Land Management"/>
      <sheetName val="Cremer's"/>
      <sheetName val="Allotments"/>
      <sheetName val="CIL"/>
      <sheetName val="BDC S106"/>
      <sheetName val="Sports Hub"/>
      <sheetName val="Persimmon"/>
      <sheetName val="Donations"/>
    </sheetNames>
    <sheetDataSet>
      <sheetData sheetId="0">
        <row r="165">
          <cell r="K165">
            <v>2491.88</v>
          </cell>
        </row>
      </sheetData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5"/>
  <sheetViews>
    <sheetView view="pageBreakPreview" topLeftCell="A29" zoomScaleNormal="100" zoomScaleSheetLayoutView="100" workbookViewId="0">
      <selection activeCell="B29" sqref="B1:F1048576"/>
    </sheetView>
  </sheetViews>
  <sheetFormatPr defaultRowHeight="15"/>
  <cols>
    <col min="1" max="1" width="28.7109375" customWidth="1"/>
    <col min="2" max="2" width="11.5703125" style="65" customWidth="1"/>
    <col min="3" max="3" width="8.7109375" style="65" customWidth="1"/>
    <col min="4" max="4" width="12.7109375" style="65" customWidth="1"/>
    <col min="5" max="5" width="18.140625" style="65" customWidth="1"/>
    <col min="6" max="6" width="12" style="73" customWidth="1"/>
    <col min="7" max="7" width="10.28515625" style="7" bestFit="1" customWidth="1"/>
    <col min="8" max="8" width="6" customWidth="1"/>
    <col min="9" max="9" width="12.5703125" bestFit="1" customWidth="1"/>
  </cols>
  <sheetData>
    <row r="1" spans="1:9" s="1" customFormat="1" ht="15.75">
      <c r="A1" s="1" t="s">
        <v>0</v>
      </c>
      <c r="B1" s="61">
        <v>45504</v>
      </c>
      <c r="C1" s="62"/>
      <c r="D1" s="63" t="s">
        <v>1</v>
      </c>
      <c r="E1" s="62"/>
      <c r="F1" s="64"/>
    </row>
    <row r="2" spans="1:9">
      <c r="D2" s="60" t="s">
        <v>2</v>
      </c>
      <c r="E2" s="66" t="s">
        <v>3</v>
      </c>
      <c r="F2" s="66">
        <f>551.25</f>
        <v>551.25</v>
      </c>
    </row>
    <row r="3" spans="1:9">
      <c r="A3" s="8" t="s">
        <v>44</v>
      </c>
      <c r="B3" s="67">
        <v>28.42</v>
      </c>
      <c r="C3" s="60"/>
      <c r="D3" s="60"/>
      <c r="E3" s="66" t="s">
        <v>54</v>
      </c>
      <c r="F3" s="66">
        <v>215</v>
      </c>
      <c r="G3"/>
    </row>
    <row r="4" spans="1:9">
      <c r="A4" s="8" t="s">
        <v>46</v>
      </c>
      <c r="B4" s="67">
        <v>114</v>
      </c>
      <c r="C4" s="60"/>
      <c r="D4" s="60"/>
      <c r="E4" s="68" t="s">
        <v>55</v>
      </c>
      <c r="F4" s="66">
        <v>61.8</v>
      </c>
      <c r="I4" s="9"/>
    </row>
    <row r="5" spans="1:9">
      <c r="A5" s="10" t="s">
        <v>47</v>
      </c>
      <c r="B5" s="66">
        <v>120</v>
      </c>
      <c r="C5" s="60"/>
      <c r="D5" s="60"/>
      <c r="E5" s="66" t="s">
        <v>56</v>
      </c>
      <c r="F5" s="66">
        <v>120</v>
      </c>
    </row>
    <row r="6" spans="1:9">
      <c r="A6" s="10" t="s">
        <v>61</v>
      </c>
      <c r="B6" s="66">
        <v>240</v>
      </c>
      <c r="C6" s="60"/>
      <c r="D6" s="60"/>
      <c r="E6" s="66"/>
      <c r="F6" s="66"/>
      <c r="I6" s="9"/>
    </row>
    <row r="7" spans="1:9">
      <c r="A7" s="10" t="s">
        <v>62</v>
      </c>
      <c r="B7" s="66">
        <v>44.51</v>
      </c>
      <c r="C7" s="60"/>
      <c r="D7" s="60"/>
      <c r="E7" s="69"/>
      <c r="F7" s="66"/>
      <c r="I7" s="9"/>
    </row>
    <row r="8" spans="1:9">
      <c r="A8" s="8"/>
      <c r="B8" s="66"/>
      <c r="C8" s="60"/>
      <c r="D8" s="60"/>
      <c r="E8" s="70"/>
      <c r="F8" s="11"/>
    </row>
    <row r="9" spans="1:9">
      <c r="A9" s="8"/>
      <c r="B9" s="66"/>
      <c r="C9" s="60"/>
      <c r="D9" s="60"/>
      <c r="E9" s="70"/>
      <c r="F9" s="11"/>
    </row>
    <row r="10" spans="1:9">
      <c r="A10" s="8"/>
      <c r="B10" s="66"/>
      <c r="C10" s="60"/>
      <c r="D10" s="60"/>
      <c r="E10" s="71"/>
      <c r="F10" s="12"/>
    </row>
    <row r="11" spans="1:9">
      <c r="A11" s="8"/>
      <c r="B11" s="66"/>
      <c r="C11" s="60"/>
      <c r="D11" s="60"/>
      <c r="E11" s="69"/>
      <c r="F11" s="66"/>
    </row>
    <row r="12" spans="1:9">
      <c r="A12" s="8"/>
      <c r="B12" s="66"/>
      <c r="C12" s="60"/>
      <c r="E12" s="71"/>
      <c r="F12" s="12"/>
    </row>
    <row r="13" spans="1:9">
      <c r="A13" s="8"/>
      <c r="B13" s="66"/>
      <c r="C13" s="60"/>
      <c r="D13" s="60"/>
      <c r="E13" s="71"/>
      <c r="F13" s="12"/>
      <c r="G13"/>
    </row>
    <row r="14" spans="1:9">
      <c r="A14" s="8"/>
      <c r="B14" s="66"/>
      <c r="C14" s="60"/>
      <c r="D14" s="60"/>
      <c r="E14" s="72" t="s">
        <v>4</v>
      </c>
      <c r="F14" s="60">
        <f>SUM(F2:F13)</f>
        <v>948.05</v>
      </c>
    </row>
    <row r="15" spans="1:9" ht="15.75">
      <c r="A15" s="8"/>
      <c r="B15" s="66"/>
      <c r="C15" s="60"/>
      <c r="D15" s="63" t="s">
        <v>5</v>
      </c>
    </row>
    <row r="16" spans="1:9">
      <c r="A16" s="8"/>
      <c r="B16" s="66"/>
      <c r="C16" s="60"/>
      <c r="E16" s="74" t="s">
        <v>58</v>
      </c>
      <c r="F16" s="11">
        <v>50</v>
      </c>
    </row>
    <row r="17" spans="1:9">
      <c r="C17" s="60"/>
      <c r="E17" s="74" t="s">
        <v>59</v>
      </c>
      <c r="F17" s="11">
        <v>37.6</v>
      </c>
    </row>
    <row r="18" spans="1:9">
      <c r="B18" s="75">
        <f>SUM(B3:B16)</f>
        <v>546.93000000000006</v>
      </c>
      <c r="C18" s="60"/>
      <c r="E18" s="71"/>
      <c r="F18" s="11"/>
    </row>
    <row r="19" spans="1:9">
      <c r="A19" s="1" t="s">
        <v>6</v>
      </c>
      <c r="B19" s="60"/>
      <c r="C19" s="60"/>
      <c r="E19" s="71"/>
      <c r="F19" s="11"/>
      <c r="H19" s="5"/>
    </row>
    <row r="20" spans="1:9">
      <c r="A20" s="8" t="s">
        <v>64</v>
      </c>
      <c r="B20" s="66">
        <v>248</v>
      </c>
      <c r="C20" s="60"/>
      <c r="E20" s="74"/>
      <c r="F20" s="11"/>
      <c r="H20" s="5"/>
    </row>
    <row r="21" spans="1:9">
      <c r="A21" s="8"/>
      <c r="B21" s="66"/>
      <c r="C21" s="60"/>
      <c r="E21" s="71"/>
      <c r="F21" s="11"/>
      <c r="H21" s="5"/>
    </row>
    <row r="22" spans="1:9">
      <c r="A22" s="8"/>
      <c r="B22" s="66"/>
      <c r="C22" s="60"/>
      <c r="F22" s="7"/>
      <c r="I22" s="9"/>
    </row>
    <row r="23" spans="1:9">
      <c r="A23" s="8"/>
      <c r="B23" s="66"/>
      <c r="C23" s="60"/>
      <c r="F23" s="15">
        <f>SUM(F16:F22)</f>
        <v>87.6</v>
      </c>
      <c r="I23" s="9"/>
    </row>
    <row r="24" spans="1:9">
      <c r="A24" s="8"/>
      <c r="B24" s="66"/>
      <c r="C24" s="60"/>
      <c r="I24" s="9"/>
    </row>
    <row r="25" spans="1:9">
      <c r="A25" s="8"/>
      <c r="B25" s="66"/>
      <c r="C25" s="60"/>
    </row>
    <row r="26" spans="1:9">
      <c r="B26" s="60">
        <f>SUM(B20:B25)</f>
        <v>248</v>
      </c>
      <c r="C26" s="60"/>
    </row>
    <row r="27" spans="1:9" ht="15.75">
      <c r="A27" s="17" t="s">
        <v>13</v>
      </c>
      <c r="B27" s="18"/>
      <c r="C27" s="60"/>
    </row>
    <row r="28" spans="1:9" ht="15.75">
      <c r="A28" s="6" t="s">
        <v>45</v>
      </c>
      <c r="B28" s="19">
        <v>190</v>
      </c>
      <c r="C28" s="60"/>
      <c r="D28" s="63" t="s">
        <v>7</v>
      </c>
      <c r="E28" s="62"/>
      <c r="H28" s="5"/>
    </row>
    <row r="29" spans="1:9">
      <c r="A29" s="6" t="s">
        <v>60</v>
      </c>
      <c r="B29" s="19">
        <v>110</v>
      </c>
      <c r="C29" s="60"/>
      <c r="D29" s="65" t="s">
        <v>2</v>
      </c>
      <c r="E29" s="71" t="s">
        <v>3</v>
      </c>
      <c r="F29" s="66">
        <f>Allotments!C4</f>
        <v>393.75</v>
      </c>
      <c r="G29"/>
    </row>
    <row r="30" spans="1:9">
      <c r="A30" s="6"/>
      <c r="B30" s="19"/>
      <c r="C30" s="60"/>
      <c r="E30" s="71" t="s">
        <v>8</v>
      </c>
      <c r="F30" s="66">
        <f>Allotments!C5</f>
        <v>289.54000000000002</v>
      </c>
    </row>
    <row r="31" spans="1:9">
      <c r="A31" s="5"/>
      <c r="B31" s="21"/>
      <c r="C31" s="60"/>
      <c r="E31" s="71" t="s">
        <v>9</v>
      </c>
      <c r="F31" s="66">
        <f>Allotments!C6</f>
        <v>0</v>
      </c>
    </row>
    <row r="32" spans="1:9">
      <c r="A32" s="5"/>
      <c r="B32" s="23">
        <f>SUM(B28:B31)</f>
        <v>300</v>
      </c>
      <c r="E32" s="71" t="s">
        <v>10</v>
      </c>
      <c r="F32" s="66">
        <f>Allotments!C7</f>
        <v>188.83</v>
      </c>
    </row>
    <row r="33" spans="1:7" ht="15.75">
      <c r="A33" s="3" t="s">
        <v>16</v>
      </c>
      <c r="B33" s="7"/>
      <c r="E33" s="71" t="s">
        <v>11</v>
      </c>
      <c r="F33" s="66">
        <f>Allotments!C8</f>
        <v>0</v>
      </c>
    </row>
    <row r="34" spans="1:7">
      <c r="A34" s="8" t="s">
        <v>18</v>
      </c>
      <c r="B34" s="11">
        <f>43.36</f>
        <v>43.36</v>
      </c>
      <c r="E34" s="71" t="s">
        <v>12</v>
      </c>
      <c r="F34" s="66"/>
      <c r="G34" s="5"/>
    </row>
    <row r="35" spans="1:7">
      <c r="A35" s="8" t="s">
        <v>48</v>
      </c>
      <c r="B35" s="11">
        <v>38</v>
      </c>
      <c r="E35" s="76" t="s">
        <v>4</v>
      </c>
      <c r="F35" s="60">
        <f>SUM(F29:F34)</f>
        <v>872.12</v>
      </c>
      <c r="G35" s="5"/>
    </row>
    <row r="36" spans="1:7">
      <c r="A36" s="8" t="s">
        <v>53</v>
      </c>
      <c r="B36" s="11">
        <v>1575</v>
      </c>
      <c r="G36" s="5"/>
    </row>
    <row r="37" spans="1:7">
      <c r="A37" s="8" t="s">
        <v>49</v>
      </c>
      <c r="B37" s="11">
        <v>67.3</v>
      </c>
      <c r="D37" s="65" t="s">
        <v>14</v>
      </c>
      <c r="E37" s="71" t="s">
        <v>3</v>
      </c>
      <c r="F37" s="66">
        <f>-[1]Income!K165</f>
        <v>-2491.88</v>
      </c>
      <c r="G37" s="5"/>
    </row>
    <row r="38" spans="1:7">
      <c r="A38" s="8" t="s">
        <v>50</v>
      </c>
      <c r="B38" s="11">
        <v>62</v>
      </c>
      <c r="G38" s="5"/>
    </row>
    <row r="39" spans="1:7">
      <c r="A39" s="8" t="s">
        <v>51</v>
      </c>
      <c r="B39" s="11">
        <v>90</v>
      </c>
      <c r="D39" s="76"/>
      <c r="E39" s="77" t="s">
        <v>15</v>
      </c>
      <c r="F39" s="72">
        <f>F35+F37</f>
        <v>-1619.7600000000002</v>
      </c>
      <c r="G39" s="5"/>
    </row>
    <row r="40" spans="1:7">
      <c r="A40" s="8" t="s">
        <v>52</v>
      </c>
      <c r="B40" s="11">
        <v>20</v>
      </c>
      <c r="E40" s="78"/>
      <c r="F40" s="60"/>
      <c r="G40" s="5"/>
    </row>
    <row r="41" spans="1:7">
      <c r="A41" s="8"/>
      <c r="B41" s="11"/>
      <c r="D41" s="60" t="s">
        <v>4</v>
      </c>
      <c r="E41" s="60"/>
      <c r="F41" s="60">
        <f>F14+B32+F23+B43+B18+B26</f>
        <v>4026.24</v>
      </c>
      <c r="G41" s="5"/>
    </row>
    <row r="42" spans="1:7">
      <c r="B42" s="7"/>
      <c r="D42" s="60" t="s">
        <v>17</v>
      </c>
      <c r="E42" s="60"/>
      <c r="F42" s="60">
        <f>'Cremer''s'!H34</f>
        <v>41.379999999999995</v>
      </c>
      <c r="G42" s="5"/>
    </row>
    <row r="43" spans="1:7" ht="15.75" thickBot="1">
      <c r="B43" s="15">
        <f>SUM(B34:B42)</f>
        <v>1895.6599999999999</v>
      </c>
      <c r="D43" s="72" t="s">
        <v>19</v>
      </c>
      <c r="E43" s="60"/>
      <c r="F43" s="79">
        <f>SUM(F41:F42)</f>
        <v>4067.62</v>
      </c>
      <c r="G43" s="5"/>
    </row>
    <row r="44" spans="1:7" ht="15.75" thickTop="1">
      <c r="B44" s="7"/>
      <c r="D44" s="60" t="s">
        <v>20</v>
      </c>
      <c r="E44" s="60"/>
      <c r="F44" s="60">
        <v>9730</v>
      </c>
      <c r="G44" s="5"/>
    </row>
    <row r="45" spans="1:7">
      <c r="A45" t="s">
        <v>22</v>
      </c>
      <c r="B45" s="21">
        <v>-1380.5</v>
      </c>
      <c r="D45" s="65" t="s">
        <v>21</v>
      </c>
      <c r="F45" s="24">
        <f>F43/F44</f>
        <v>0.41804933196300104</v>
      </c>
      <c r="G45" s="5"/>
    </row>
    <row r="46" spans="1:7">
      <c r="B46" s="80"/>
      <c r="G46" s="5"/>
    </row>
    <row r="47" spans="1:7" ht="30" customHeight="1">
      <c r="A47" s="58" t="s">
        <v>23</v>
      </c>
      <c r="B47" s="58"/>
      <c r="C47" s="58"/>
      <c r="D47" s="58"/>
      <c r="E47" s="58"/>
      <c r="F47" s="58"/>
    </row>
    <row r="48" spans="1:7" ht="15" customHeight="1">
      <c r="C48" s="80"/>
      <c r="D48" s="80"/>
      <c r="E48" s="80"/>
      <c r="F48" s="80"/>
    </row>
    <row r="49" spans="1:7">
      <c r="A49" s="16" t="s">
        <v>24</v>
      </c>
    </row>
    <row r="50" spans="1:7">
      <c r="A50" t="s">
        <v>25</v>
      </c>
      <c r="B50" s="65" t="s">
        <v>26</v>
      </c>
      <c r="D50" s="81">
        <v>380</v>
      </c>
      <c r="E50" s="82"/>
    </row>
    <row r="51" spans="1:7">
      <c r="A51" t="s">
        <v>66</v>
      </c>
      <c r="B51" s="65" t="s">
        <v>26</v>
      </c>
      <c r="D51" s="81">
        <v>3475</v>
      </c>
    </row>
    <row r="52" spans="1:7">
      <c r="D52" s="81"/>
      <c r="E52" s="78" t="s">
        <v>27</v>
      </c>
      <c r="F52" s="83">
        <f>D50+D51+D53+D54+D55+D57+D58+D59+D62+D61</f>
        <v>3855</v>
      </c>
    </row>
    <row r="53" spans="1:7">
      <c r="D53" s="7"/>
      <c r="E53" s="78" t="s">
        <v>28</v>
      </c>
      <c r="F53" s="83">
        <f>D52+D60+D63</f>
        <v>0</v>
      </c>
    </row>
    <row r="54" spans="1:7">
      <c r="D54" s="7"/>
      <c r="E54" s="78" t="s">
        <v>29</v>
      </c>
      <c r="F54" s="83">
        <f>D61</f>
        <v>0</v>
      </c>
    </row>
    <row r="55" spans="1:7">
      <c r="D55" s="7"/>
      <c r="E55" s="82"/>
    </row>
    <row r="56" spans="1:7" hidden="1">
      <c r="D56" s="7"/>
    </row>
    <row r="57" spans="1:7" hidden="1">
      <c r="D57" s="7"/>
    </row>
    <row r="58" spans="1:7" hidden="1">
      <c r="D58" s="7"/>
    </row>
    <row r="59" spans="1:7" hidden="1">
      <c r="D59" s="7"/>
    </row>
    <row r="60" spans="1:7" hidden="1">
      <c r="D60" s="7"/>
      <c r="G60" s="7">
        <f>D64-F52-F53-F54</f>
        <v>0</v>
      </c>
    </row>
    <row r="61" spans="1:7" hidden="1">
      <c r="D61" s="7"/>
    </row>
    <row r="62" spans="1:7" hidden="1">
      <c r="D62" s="7"/>
    </row>
    <row r="63" spans="1:7">
      <c r="D63" s="7"/>
    </row>
    <row r="64" spans="1:7">
      <c r="D64" s="15">
        <f>SUM(D50:D63)</f>
        <v>3855</v>
      </c>
    </row>
    <row r="65" spans="4:4">
      <c r="D65" s="83">
        <f>SUM(F52:F65)-D64</f>
        <v>0</v>
      </c>
    </row>
  </sheetData>
  <mergeCells count="1">
    <mergeCell ref="A47:F47"/>
  </mergeCells>
  <printOptions horizontalCentered="1"/>
  <pageMargins left="0.23622047244094491" right="0.23622047244094491" top="0.9055118110236221" bottom="0.31496062992125984" header="0.23622047244094491" footer="0.23622047244094491"/>
  <pageSetup paperSize="9" scale="98" fitToHeight="2" orientation="portrait" r:id="rId1"/>
  <headerFooter>
    <oddHeader>&amp;C&amp;"-,Bold"&amp;14Land Management&amp;12
Income and Expenditure 2024-25</oddHeader>
  </headerFooter>
  <rowBreaks count="1" manualBreakCount="1">
    <brk id="47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B1:R38"/>
  <sheetViews>
    <sheetView view="pageBreakPreview" zoomScale="90" zoomScaleNormal="100" zoomScaleSheetLayoutView="90" workbookViewId="0">
      <selection activeCell="D44" sqref="D44"/>
    </sheetView>
  </sheetViews>
  <sheetFormatPr defaultColWidth="9.140625" defaultRowHeight="15.75"/>
  <cols>
    <col min="1" max="1" width="3.85546875" style="30" customWidth="1"/>
    <col min="2" max="2" width="34.140625" style="30" customWidth="1"/>
    <col min="3" max="3" width="10.42578125" style="27" bestFit="1" customWidth="1"/>
    <col min="4" max="4" width="4.5703125" style="28" customWidth="1"/>
    <col min="5" max="5" width="9.28515625" style="28" customWidth="1"/>
    <col min="6" max="6" width="13.5703125" style="28" customWidth="1"/>
    <col min="7" max="7" width="13.5703125" style="27" customWidth="1"/>
    <col min="8" max="8" width="13.5703125" style="28" customWidth="1"/>
    <col min="9" max="9" width="3.5703125" style="30" customWidth="1"/>
    <col min="10" max="16" width="9.140625" style="30"/>
    <col min="17" max="17" width="27.28515625" style="30" bestFit="1" customWidth="1"/>
    <col min="18" max="18" width="30.85546875" style="30" bestFit="1" customWidth="1"/>
    <col min="19" max="16384" width="9.140625" style="30"/>
  </cols>
  <sheetData>
    <row r="1" spans="2:18">
      <c r="B1" s="31" t="s">
        <v>67</v>
      </c>
      <c r="G1" s="29">
        <f>'Land Management'!B1</f>
        <v>45504</v>
      </c>
    </row>
    <row r="2" spans="2:18" ht="18.75">
      <c r="B2" s="26"/>
    </row>
    <row r="3" spans="2:18" s="37" customFormat="1" ht="31.5">
      <c r="B3" s="31"/>
      <c r="C3" s="32" t="s">
        <v>4</v>
      </c>
      <c r="D3" s="33"/>
      <c r="E3" s="34" t="s">
        <v>30</v>
      </c>
      <c r="F3" s="34" t="s">
        <v>31</v>
      </c>
      <c r="G3" s="35" t="s">
        <v>32</v>
      </c>
      <c r="H3" s="36" t="s">
        <v>33</v>
      </c>
    </row>
    <row r="4" spans="2:18">
      <c r="B4" s="38" t="s">
        <v>34</v>
      </c>
      <c r="E4" s="39">
        <v>74.739999999999995</v>
      </c>
      <c r="F4" s="39">
        <v>123.09</v>
      </c>
      <c r="G4" s="40">
        <v>412.77</v>
      </c>
    </row>
    <row r="6" spans="2:18">
      <c r="B6" s="30" t="s">
        <v>35</v>
      </c>
      <c r="G6" s="27">
        <v>-170.92</v>
      </c>
    </row>
    <row r="8" spans="2:18">
      <c r="B8" s="41" t="s">
        <v>57</v>
      </c>
      <c r="C8" s="27">
        <v>19.14</v>
      </c>
      <c r="E8" s="42"/>
      <c r="F8" s="42"/>
      <c r="G8" s="43"/>
      <c r="H8" s="59">
        <f>C8</f>
        <v>19.14</v>
      </c>
      <c r="P8" s="44"/>
      <c r="Q8" s="41"/>
      <c r="R8" s="41"/>
    </row>
    <row r="9" spans="2:18">
      <c r="B9" s="30" t="s">
        <v>63</v>
      </c>
      <c r="C9" s="27">
        <v>22.24</v>
      </c>
      <c r="E9" s="42"/>
      <c r="F9" s="42"/>
      <c r="G9" s="43"/>
      <c r="H9" s="42">
        <f>C9</f>
        <v>22.24</v>
      </c>
      <c r="L9" s="44"/>
      <c r="M9" s="44"/>
    </row>
    <row r="10" spans="2:18">
      <c r="B10" s="41"/>
      <c r="E10" s="42"/>
      <c r="F10" s="42"/>
      <c r="G10" s="43"/>
      <c r="H10" s="42"/>
      <c r="P10" s="44"/>
      <c r="Q10" s="41"/>
      <c r="R10" s="41"/>
    </row>
    <row r="11" spans="2:18">
      <c r="B11" s="41"/>
      <c r="D11" s="27"/>
      <c r="E11" s="43"/>
      <c r="F11" s="43"/>
      <c r="G11" s="43"/>
      <c r="H11" s="43"/>
      <c r="P11" s="44"/>
      <c r="Q11" s="41"/>
      <c r="R11" s="41"/>
    </row>
    <row r="12" spans="2:18">
      <c r="B12" s="45"/>
      <c r="E12" s="42"/>
      <c r="F12" s="42"/>
      <c r="G12" s="43"/>
      <c r="H12" s="42"/>
      <c r="P12" s="44"/>
      <c r="Q12" s="41"/>
      <c r="R12" s="41"/>
    </row>
    <row r="13" spans="2:18">
      <c r="B13" s="45"/>
      <c r="E13" s="42"/>
      <c r="F13" s="42"/>
      <c r="G13" s="43"/>
      <c r="H13" s="42"/>
      <c r="L13" s="44"/>
      <c r="M13" s="44"/>
      <c r="P13" s="46"/>
      <c r="Q13" s="47"/>
      <c r="R13" s="47"/>
    </row>
    <row r="14" spans="2:18">
      <c r="B14" s="48"/>
      <c r="E14" s="42"/>
      <c r="F14" s="42"/>
      <c r="G14" s="43"/>
      <c r="H14" s="42"/>
      <c r="L14" s="44"/>
      <c r="M14" s="44"/>
    </row>
    <row r="15" spans="2:18">
      <c r="B15" s="48"/>
      <c r="E15" s="42"/>
      <c r="F15" s="42"/>
      <c r="G15" s="43"/>
      <c r="H15" s="42"/>
      <c r="L15" s="44"/>
      <c r="M15" s="44"/>
      <c r="P15" s="44"/>
      <c r="Q15" s="41"/>
      <c r="R15" s="41"/>
    </row>
    <row r="16" spans="2:18" hidden="1">
      <c r="B16" s="48"/>
      <c r="E16" s="42"/>
      <c r="F16" s="42"/>
      <c r="G16" s="43"/>
      <c r="H16" s="42"/>
      <c r="L16" s="44"/>
      <c r="M16" s="44"/>
    </row>
    <row r="17" spans="2:18" hidden="1">
      <c r="B17" s="48"/>
      <c r="E17" s="42"/>
      <c r="F17" s="42"/>
      <c r="G17" s="43"/>
      <c r="H17" s="42"/>
      <c r="L17" s="44"/>
      <c r="M17" s="44"/>
      <c r="P17" s="44"/>
      <c r="Q17" s="41"/>
      <c r="R17" s="41"/>
    </row>
    <row r="18" spans="2:18" hidden="1">
      <c r="B18" s="48"/>
      <c r="E18" s="42"/>
      <c r="F18" s="42"/>
      <c r="G18" s="43"/>
      <c r="H18" s="42"/>
      <c r="L18" s="44"/>
      <c r="M18" s="44"/>
    </row>
    <row r="19" spans="2:18" hidden="1">
      <c r="E19" s="42"/>
      <c r="F19" s="42"/>
      <c r="G19" s="43"/>
      <c r="H19" s="42"/>
      <c r="L19" s="44"/>
      <c r="M19" s="44"/>
    </row>
    <row r="20" spans="2:18" hidden="1">
      <c r="E20" s="42"/>
      <c r="F20" s="42"/>
      <c r="G20" s="43"/>
      <c r="H20" s="42"/>
      <c r="L20" s="44"/>
      <c r="M20" s="44"/>
    </row>
    <row r="21" spans="2:18" hidden="1">
      <c r="E21" s="42"/>
      <c r="F21" s="42"/>
      <c r="G21" s="43"/>
      <c r="H21" s="42"/>
      <c r="L21" s="44"/>
      <c r="M21" s="44"/>
    </row>
    <row r="22" spans="2:18" hidden="1">
      <c r="E22" s="42"/>
      <c r="F22" s="42"/>
      <c r="G22" s="43"/>
      <c r="H22" s="42"/>
      <c r="L22" s="44"/>
      <c r="M22" s="44"/>
      <c r="P22" s="44"/>
      <c r="Q22" s="48"/>
      <c r="R22" s="48"/>
    </row>
    <row r="23" spans="2:18" hidden="1">
      <c r="E23" s="42"/>
      <c r="F23" s="42"/>
      <c r="G23" s="43"/>
      <c r="H23" s="42"/>
      <c r="P23" s="44"/>
      <c r="Q23" s="41"/>
      <c r="R23" s="41"/>
    </row>
    <row r="24" spans="2:18" hidden="1">
      <c r="E24" s="43"/>
      <c r="F24" s="42"/>
      <c r="G24" s="43"/>
      <c r="H24" s="42"/>
      <c r="P24" s="44"/>
      <c r="Q24" s="48"/>
      <c r="R24" s="48"/>
    </row>
    <row r="25" spans="2:18" hidden="1">
      <c r="E25" s="42"/>
      <c r="F25" s="42"/>
      <c r="G25" s="43"/>
      <c r="H25" s="42"/>
      <c r="L25" s="49"/>
      <c r="M25" s="49"/>
      <c r="P25" s="44"/>
      <c r="Q25" s="41"/>
      <c r="R25" s="41"/>
    </row>
    <row r="26" spans="2:18" hidden="1">
      <c r="E26" s="42"/>
      <c r="F26" s="42"/>
      <c r="G26" s="43"/>
      <c r="H26" s="42"/>
      <c r="P26" s="44"/>
      <c r="Q26" s="48"/>
      <c r="R26" s="48"/>
    </row>
    <row r="27" spans="2:18" hidden="1">
      <c r="E27" s="42"/>
      <c r="F27" s="42"/>
      <c r="G27" s="43"/>
      <c r="H27" s="42"/>
      <c r="P27" s="44"/>
      <c r="Q27" s="41"/>
      <c r="R27" s="41"/>
    </row>
    <row r="28" spans="2:18">
      <c r="E28" s="42"/>
      <c r="F28" s="42"/>
      <c r="G28" s="43"/>
      <c r="H28" s="42"/>
      <c r="P28" s="44"/>
      <c r="Q28" s="41"/>
      <c r="R28" s="41"/>
    </row>
    <row r="29" spans="2:18">
      <c r="B29" s="41"/>
      <c r="E29" s="42"/>
      <c r="F29" s="42"/>
      <c r="G29" s="43"/>
      <c r="H29" s="42"/>
      <c r="P29" s="44"/>
      <c r="Q29" s="41"/>
      <c r="R29" s="41"/>
    </row>
    <row r="30" spans="2:18">
      <c r="B30" s="41"/>
      <c r="E30" s="42"/>
      <c r="F30" s="42"/>
      <c r="G30" s="43"/>
      <c r="H30" s="42"/>
      <c r="P30" s="44"/>
      <c r="Q30" s="41"/>
      <c r="R30" s="41"/>
    </row>
    <row r="31" spans="2:18">
      <c r="B31" s="41"/>
      <c r="E31" s="42"/>
      <c r="F31" s="42"/>
      <c r="G31" s="43"/>
      <c r="H31" s="42"/>
      <c r="P31" s="44"/>
      <c r="Q31" s="41"/>
      <c r="R31" s="41"/>
    </row>
    <row r="32" spans="2:18">
      <c r="B32" s="41"/>
      <c r="E32" s="42"/>
      <c r="F32" s="42"/>
      <c r="G32" s="43"/>
      <c r="H32" s="42"/>
    </row>
    <row r="33" spans="2:10">
      <c r="B33" s="50"/>
      <c r="C33" s="51"/>
      <c r="D33" s="52"/>
      <c r="E33" s="52"/>
      <c r="F33" s="52"/>
      <c r="G33" s="51"/>
      <c r="H33" s="52"/>
    </row>
    <row r="34" spans="2:10">
      <c r="B34" s="30" t="s">
        <v>4</v>
      </c>
      <c r="C34" s="27">
        <f>SUM(C5:C33)</f>
        <v>41.379999999999995</v>
      </c>
      <c r="E34" s="27">
        <f>SUM(E5:E33)</f>
        <v>0</v>
      </c>
      <c r="F34" s="28">
        <f>SUM(F5:F33)</f>
        <v>0</v>
      </c>
      <c r="G34" s="27">
        <f>SUM(G8:G33)</f>
        <v>0</v>
      </c>
      <c r="H34" s="28">
        <f>SUM(H5:H33)</f>
        <v>41.379999999999995</v>
      </c>
      <c r="J34" s="49">
        <f>SUM(D34:H34)-C34</f>
        <v>0</v>
      </c>
    </row>
    <row r="36" spans="2:10" ht="16.5" thickBot="1">
      <c r="B36" s="30" t="s">
        <v>36</v>
      </c>
      <c r="E36" s="53">
        <f>E4-SUM(E5:E33)</f>
        <v>74.739999999999995</v>
      </c>
      <c r="F36" s="53">
        <f>F4-SUM(F5:F33)</f>
        <v>123.09</v>
      </c>
      <c r="G36" s="54">
        <f>G4-SUM(G8:G33)</f>
        <v>412.77</v>
      </c>
    </row>
    <row r="37" spans="2:10" ht="16.5" thickTop="1"/>
    <row r="38" spans="2:10">
      <c r="B38" s="30" t="s">
        <v>35</v>
      </c>
      <c r="G38" s="27">
        <f>G6+SUM(G10:G12)+G15</f>
        <v>-170.92</v>
      </c>
    </row>
  </sheetData>
  <pageMargins left="0.70866141732283472" right="0.55000000000000004" top="0.95" bottom="0.74803149606299213" header="0.31496062992125984" footer="0.31496062992125984"/>
  <pageSetup paperSize="9" scale="83" orientation="portrait" r:id="rId1"/>
  <headerFooter>
    <oddHeader>&amp;C&amp;"-,Bold"&amp;14Land Management&amp;"-,Regular"&amp;11
&amp;"-,Bold"&amp;12Income and Expenditure 2024-25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1"/>
  <sheetViews>
    <sheetView tabSelected="1" view="pageBreakPreview" zoomScaleNormal="100" zoomScaleSheetLayoutView="100" workbookViewId="0">
      <selection activeCell="C12" sqref="C12:D23"/>
    </sheetView>
  </sheetViews>
  <sheetFormatPr defaultColWidth="9.140625" defaultRowHeight="15"/>
  <cols>
    <col min="1" max="1" width="13.7109375" customWidth="1"/>
    <col min="2" max="2" width="10.28515625" customWidth="1"/>
    <col min="3" max="3" width="10.85546875" style="13" bestFit="1" customWidth="1"/>
    <col min="4" max="4" width="14" customWidth="1"/>
    <col min="5" max="5" width="5" customWidth="1"/>
    <col min="6" max="6" width="24.5703125" bestFit="1" customWidth="1"/>
    <col min="7" max="7" width="9.5703125" bestFit="1" customWidth="1"/>
    <col min="8" max="8" width="4.140625" customWidth="1"/>
  </cols>
  <sheetData>
    <row r="1" spans="1:11" s="1" customFormat="1" ht="15.75">
      <c r="A1" s="3" t="s">
        <v>7</v>
      </c>
      <c r="C1" s="4"/>
      <c r="D1" s="2">
        <f>'Land Management'!B1</f>
        <v>45504</v>
      </c>
    </row>
    <row r="4" spans="1:11">
      <c r="A4" t="s">
        <v>2</v>
      </c>
      <c r="B4" t="s">
        <v>3</v>
      </c>
      <c r="C4" s="60">
        <f>393.75</f>
        <v>393.75</v>
      </c>
      <c r="D4" s="5"/>
      <c r="E4" s="5"/>
      <c r="F4" s="55" t="s">
        <v>37</v>
      </c>
      <c r="G4" s="5"/>
    </row>
    <row r="5" spans="1:11">
      <c r="B5" t="s">
        <v>8</v>
      </c>
      <c r="C5" s="60">
        <f>13.1+276.44</f>
        <v>289.54000000000002</v>
      </c>
      <c r="D5" s="5"/>
      <c r="E5" s="5"/>
      <c r="F5" s="5"/>
      <c r="G5" s="5"/>
    </row>
    <row r="6" spans="1:11">
      <c r="B6" t="s">
        <v>9</v>
      </c>
      <c r="C6" s="5">
        <f>G9</f>
        <v>0</v>
      </c>
      <c r="D6" s="5"/>
      <c r="E6" s="5"/>
      <c r="F6" s="5"/>
      <c r="G6" s="5"/>
    </row>
    <row r="7" spans="1:11">
      <c r="B7" t="s">
        <v>10</v>
      </c>
      <c r="C7" s="5">
        <f>G17</f>
        <v>188.83</v>
      </c>
      <c r="D7" s="5"/>
      <c r="E7" s="5"/>
      <c r="F7" s="5"/>
      <c r="G7" s="5"/>
      <c r="K7" s="13"/>
    </row>
    <row r="8" spans="1:11">
      <c r="B8" t="s">
        <v>11</v>
      </c>
      <c r="C8" s="5">
        <f>G25</f>
        <v>0</v>
      </c>
      <c r="D8" s="5"/>
      <c r="E8" s="5"/>
      <c r="F8" s="5"/>
      <c r="G8" s="5"/>
    </row>
    <row r="9" spans="1:11">
      <c r="B9" t="s">
        <v>12</v>
      </c>
      <c r="C9" s="56"/>
      <c r="D9" s="5"/>
      <c r="E9" s="5"/>
      <c r="F9" s="5"/>
      <c r="G9" s="14">
        <f>SUM(G5:G8)</f>
        <v>0</v>
      </c>
    </row>
    <row r="10" spans="1:11">
      <c r="B10" s="16" t="s">
        <v>4</v>
      </c>
      <c r="C10" s="5">
        <f>SUM(C4:C9)</f>
        <v>872.12</v>
      </c>
      <c r="D10" s="5"/>
      <c r="E10" s="5"/>
      <c r="F10" s="5"/>
      <c r="G10" s="5"/>
    </row>
    <row r="11" spans="1:11">
      <c r="C11" s="5"/>
      <c r="D11" s="5"/>
      <c r="E11" s="5"/>
      <c r="F11" s="55" t="s">
        <v>38</v>
      </c>
      <c r="G11" s="5"/>
    </row>
    <row r="12" spans="1:11">
      <c r="A12" t="s">
        <v>14</v>
      </c>
      <c r="B12" t="s">
        <v>3</v>
      </c>
      <c r="C12" s="60">
        <v>-45</v>
      </c>
      <c r="D12" s="60"/>
      <c r="E12" s="5"/>
      <c r="F12" s="5" t="s">
        <v>65</v>
      </c>
      <c r="G12" s="5">
        <v>188.83</v>
      </c>
    </row>
    <row r="13" spans="1:11">
      <c r="B13" s="16"/>
      <c r="C13" s="60"/>
      <c r="D13" s="60"/>
      <c r="E13" s="5"/>
      <c r="F13" s="5"/>
      <c r="G13" s="5"/>
    </row>
    <row r="14" spans="1:11">
      <c r="B14" s="20" t="s">
        <v>15</v>
      </c>
      <c r="C14" s="72">
        <f>C10+C12</f>
        <v>827.12</v>
      </c>
      <c r="D14" s="60"/>
      <c r="E14" s="5"/>
      <c r="F14" s="5"/>
      <c r="G14" s="5"/>
    </row>
    <row r="15" spans="1:11">
      <c r="B15" s="22"/>
      <c r="C15" s="60"/>
      <c r="D15" s="60"/>
      <c r="E15" s="5"/>
      <c r="F15" s="5"/>
      <c r="G15" s="5"/>
    </row>
    <row r="16" spans="1:11">
      <c r="C16" s="60"/>
      <c r="D16" s="60"/>
      <c r="E16" s="5"/>
      <c r="F16" s="5"/>
      <c r="G16" s="5"/>
    </row>
    <row r="17" spans="1:7">
      <c r="C17" s="60"/>
      <c r="D17" s="60"/>
      <c r="E17" s="5"/>
      <c r="F17" s="5"/>
      <c r="G17" s="14">
        <f>SUM(G12:G16)</f>
        <v>188.83</v>
      </c>
    </row>
    <row r="18" spans="1:7">
      <c r="C18" s="60"/>
      <c r="D18" s="60"/>
      <c r="E18" s="5"/>
      <c r="F18" s="5"/>
      <c r="G18" s="5"/>
    </row>
    <row r="19" spans="1:7">
      <c r="C19" s="60"/>
      <c r="D19" s="60"/>
      <c r="E19" s="5"/>
      <c r="F19" s="5"/>
      <c r="G19" s="5"/>
    </row>
    <row r="20" spans="1:7">
      <c r="C20" s="60"/>
      <c r="D20" s="60"/>
      <c r="E20" s="5"/>
      <c r="F20" s="5"/>
      <c r="G20" s="5"/>
    </row>
    <row r="21" spans="1:7">
      <c r="A21" t="s">
        <v>43</v>
      </c>
      <c r="C21" s="60"/>
      <c r="D21" s="60">
        <v>7076.31</v>
      </c>
      <c r="E21" s="5"/>
      <c r="F21" s="55" t="s">
        <v>39</v>
      </c>
      <c r="G21" s="5"/>
    </row>
    <row r="22" spans="1:7">
      <c r="A22" t="s">
        <v>40</v>
      </c>
      <c r="C22" s="60">
        <f>-C12</f>
        <v>45</v>
      </c>
      <c r="D22" s="60"/>
      <c r="E22" s="5"/>
      <c r="F22" s="5"/>
      <c r="G22" s="5"/>
    </row>
    <row r="23" spans="1:7">
      <c r="A23" t="s">
        <v>41</v>
      </c>
      <c r="C23" s="60">
        <f>-C10</f>
        <v>-872.12</v>
      </c>
      <c r="D23" s="60"/>
      <c r="E23" s="5"/>
      <c r="F23" s="5"/>
      <c r="G23" s="5"/>
    </row>
    <row r="24" spans="1:7">
      <c r="C24" s="5"/>
      <c r="D24" s="5"/>
      <c r="E24" s="5"/>
      <c r="F24" s="5"/>
      <c r="G24" s="5"/>
    </row>
    <row r="25" spans="1:7" ht="15.75" thickBot="1">
      <c r="A25" t="s">
        <v>42</v>
      </c>
      <c r="C25" s="5"/>
      <c r="D25" s="57">
        <f>D21+C22+C23</f>
        <v>6249.1900000000005</v>
      </c>
      <c r="E25" s="5"/>
      <c r="F25" s="5"/>
      <c r="G25" s="14">
        <f>SUM(G22:G24)</f>
        <v>0</v>
      </c>
    </row>
    <row r="26" spans="1:7" ht="15.75" thickTop="1">
      <c r="D26" s="5"/>
      <c r="E26" s="5"/>
      <c r="F26" s="5"/>
      <c r="G26" s="5"/>
    </row>
    <row r="29" spans="1:7">
      <c r="D29" s="25"/>
    </row>
    <row r="30" spans="1:7">
      <c r="D30" s="25"/>
    </row>
    <row r="31" spans="1:7">
      <c r="D31" s="25"/>
    </row>
  </sheetData>
  <pageMargins left="0.78740157480314965" right="0.23622047244094491" top="1.1811023622047245" bottom="0.47244094488188981" header="0.48" footer="0.31496062992125984"/>
  <pageSetup paperSize="9" orientation="portrait" r:id="rId1"/>
  <headerFooter>
    <oddHeader>&amp;C&amp;"-,Bold"&amp;14Land Management&amp;12
Income and Expenditure 2024-25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Land Management</vt:lpstr>
      <vt:lpstr>Cremer's</vt:lpstr>
      <vt:lpstr>Allotments</vt:lpstr>
      <vt:lpstr>Allotments!Print_Area</vt:lpstr>
      <vt:lpstr>'Cremer''s'!Print_Area</vt:lpstr>
      <vt:lpstr>'Land Management'!Print_Area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</dc:creator>
  <cp:lastModifiedBy>Claudia</cp:lastModifiedBy>
  <cp:lastPrinted>2024-09-03T15:49:34Z</cp:lastPrinted>
  <dcterms:created xsi:type="dcterms:W3CDTF">2024-04-23T17:01:45Z</dcterms:created>
  <dcterms:modified xsi:type="dcterms:W3CDTF">2024-09-03T15:52:32Z</dcterms:modified>
</cp:coreProperties>
</file>